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filterPrivacy="1" codeName="ThisWorkbook" autoCompressPictures="0"/>
  <xr:revisionPtr revIDLastSave="0" documentId="8_{500E83A1-5EFE-4922-9597-CD334CCD7644}" xr6:coauthVersionLast="45" xr6:coauthVersionMax="45" xr10:uidLastSave="{00000000-0000-0000-0000-000000000000}"/>
  <bookViews>
    <workbookView xWindow="-120" yWindow="-120" windowWidth="24240" windowHeight="13740" tabRatio="788" activeTab="10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月'!$B$4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月'!$B$4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4" l="1"/>
  <c r="B14" i="15" l="1" a="1"/>
  <c r="C14" i="15" s="1"/>
  <c r="B12" i="15"/>
  <c r="B12" i="15" a="1"/>
  <c r="G12" i="15" s="1"/>
  <c r="D10" i="15"/>
  <c r="B10" i="15" a="1"/>
  <c r="G10" i="15" s="1"/>
  <c r="F8" i="15"/>
  <c r="B8" i="15" a="1"/>
  <c r="G8" i="15" s="1"/>
  <c r="B6" i="15" a="1"/>
  <c r="G6" i="15" s="1"/>
  <c r="B4" i="15"/>
  <c r="B4" i="15" a="1"/>
  <c r="G4" i="15" s="1"/>
  <c r="B14" i="16" a="1"/>
  <c r="B14" i="16" s="1"/>
  <c r="G12" i="16"/>
  <c r="B12" i="16" a="1"/>
  <c r="C12" i="16" s="1"/>
  <c r="C10" i="16"/>
  <c r="B10" i="16" a="1"/>
  <c r="G10" i="16" s="1"/>
  <c r="B8" i="16" a="1"/>
  <c r="C8" i="16" s="1"/>
  <c r="B6" i="16" a="1"/>
  <c r="G6" i="16" s="1"/>
  <c r="G4" i="16"/>
  <c r="B4" i="16" a="1"/>
  <c r="C4" i="16" s="1"/>
  <c r="B14" i="17" a="1"/>
  <c r="C14" i="17" s="1"/>
  <c r="B12" i="17"/>
  <c r="B12" i="17" a="1"/>
  <c r="G12" i="17" s="1"/>
  <c r="D10" i="17"/>
  <c r="B10" i="17" a="1"/>
  <c r="G10" i="17" s="1"/>
  <c r="F8" i="17"/>
  <c r="B8" i="17"/>
  <c r="B8" i="17" a="1"/>
  <c r="G8" i="17" s="1"/>
  <c r="B6" i="17" a="1"/>
  <c r="G6" i="17" s="1"/>
  <c r="B4" i="17"/>
  <c r="B4" i="17" a="1"/>
  <c r="G4" i="17" s="1"/>
  <c r="B14" i="18" a="1"/>
  <c r="B14" i="18" s="1"/>
  <c r="B12" i="18" a="1"/>
  <c r="B10" i="18" a="1"/>
  <c r="B8" i="18" a="1"/>
  <c r="B6" i="18" a="1"/>
  <c r="B4" i="18" a="1"/>
  <c r="B14" i="19"/>
  <c r="B14" i="19" a="1"/>
  <c r="C14" i="19" s="1"/>
  <c r="D12" i="19"/>
  <c r="B12" i="19" a="1"/>
  <c r="G12" i="19" s="1"/>
  <c r="F10" i="19"/>
  <c r="B10" i="19"/>
  <c r="B10" i="19" a="1"/>
  <c r="G10" i="19" s="1"/>
  <c r="B8" i="19" a="1"/>
  <c r="G8" i="19" s="1"/>
  <c r="B6" i="19" a="1"/>
  <c r="G6" i="19" s="1"/>
  <c r="B4" i="19" a="1"/>
  <c r="H4" i="19" s="1"/>
  <c r="B14" i="20" a="1"/>
  <c r="C14" i="20" s="1"/>
  <c r="F12" i="20"/>
  <c r="B12" i="20"/>
  <c r="B12" i="20" a="1"/>
  <c r="G12" i="20" s="1"/>
  <c r="D10" i="20"/>
  <c r="B10" i="20" a="1"/>
  <c r="G10" i="20" s="1"/>
  <c r="F8" i="20"/>
  <c r="B8" i="20"/>
  <c r="B8" i="20" a="1"/>
  <c r="G8" i="20" s="1"/>
  <c r="B6" i="20" a="1"/>
  <c r="G6" i="20" s="1"/>
  <c r="F4" i="20"/>
  <c r="B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/>
  <c r="B14" i="22" a="1"/>
  <c r="C14" i="22" s="1"/>
  <c r="D12" i="22"/>
  <c r="B12" i="22" a="1"/>
  <c r="G12" i="22" s="1"/>
  <c r="F10" i="22"/>
  <c r="B10" i="22"/>
  <c r="B10" i="22" a="1"/>
  <c r="G10" i="22" s="1"/>
  <c r="B8" i="22" a="1"/>
  <c r="G8" i="22" s="1"/>
  <c r="F6" i="22"/>
  <c r="B6" i="22"/>
  <c r="B6" i="22" a="1"/>
  <c r="G6" i="22" s="1"/>
  <c r="D4" i="22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5" i="24" a="1"/>
  <c r="C15" i="24" s="1"/>
  <c r="B13" i="24" a="1"/>
  <c r="G13" i="24" s="1"/>
  <c r="B11" i="24" a="1"/>
  <c r="G11" i="24" s="1"/>
  <c r="B9" i="24" a="1"/>
  <c r="G9" i="24" s="1"/>
  <c r="B7" i="24" a="1"/>
  <c r="G7" i="24" s="1"/>
  <c r="F5" i="24"/>
  <c r="B5" i="24"/>
  <c r="B5" i="24" a="1"/>
  <c r="G5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G4" i="14" s="1"/>
  <c r="B9" i="24" l="1"/>
  <c r="D9" i="24"/>
  <c r="B13" i="24"/>
  <c r="D7" i="24"/>
  <c r="F9" i="24"/>
  <c r="F13" i="24"/>
  <c r="H7" i="24"/>
  <c r="D11" i="24"/>
  <c r="H4" i="22"/>
  <c r="D8" i="22"/>
  <c r="H12" i="22"/>
  <c r="D6" i="20"/>
  <c r="H10" i="20"/>
  <c r="D8" i="19"/>
  <c r="H12" i="19"/>
  <c r="F4" i="17"/>
  <c r="D6" i="17"/>
  <c r="H10" i="17"/>
  <c r="F12" i="17"/>
  <c r="C6" i="16"/>
  <c r="G8" i="16"/>
  <c r="C14" i="16"/>
  <c r="F4" i="15"/>
  <c r="D6" i="15"/>
  <c r="B8" i="15"/>
  <c r="H10" i="15"/>
  <c r="F12" i="15"/>
  <c r="H11" i="24"/>
  <c r="H8" i="22"/>
  <c r="H6" i="17"/>
  <c r="D5" i="24"/>
  <c r="B7" i="24"/>
  <c r="H9" i="24"/>
  <c r="F11" i="24"/>
  <c r="D13" i="24"/>
  <c r="B15" i="24"/>
  <c r="B4" i="22"/>
  <c r="H6" i="22"/>
  <c r="F8" i="22"/>
  <c r="D10" i="22"/>
  <c r="B12" i="22"/>
  <c r="H4" i="20"/>
  <c r="F6" i="20"/>
  <c r="D8" i="20"/>
  <c r="B10" i="20"/>
  <c r="H12" i="20"/>
  <c r="F8" i="19"/>
  <c r="D10" i="19"/>
  <c r="B12" i="19"/>
  <c r="H4" i="17"/>
  <c r="F6" i="17"/>
  <c r="D8" i="17"/>
  <c r="B10" i="17"/>
  <c r="H12" i="17"/>
  <c r="H4" i="15"/>
  <c r="F6" i="15"/>
  <c r="D8" i="15"/>
  <c r="B10" i="15"/>
  <c r="H12" i="15"/>
  <c r="H6" i="20"/>
  <c r="H6" i="15"/>
  <c r="H8" i="19"/>
  <c r="H5" i="24"/>
  <c r="H4" i="24" s="1"/>
  <c r="F7" i="24"/>
  <c r="B11" i="24"/>
  <c r="H13" i="24"/>
  <c r="F4" i="22"/>
  <c r="D6" i="22"/>
  <c r="B8" i="22"/>
  <c r="H10" i="22"/>
  <c r="F12" i="22"/>
  <c r="D4" i="20"/>
  <c r="B6" i="20"/>
  <c r="H8" i="20"/>
  <c r="F10" i="20"/>
  <c r="D12" i="20"/>
  <c r="B14" i="20"/>
  <c r="B8" i="19"/>
  <c r="H10" i="19"/>
  <c r="F12" i="19"/>
  <c r="D4" i="17"/>
  <c r="B6" i="17"/>
  <c r="H8" i="17"/>
  <c r="F10" i="17"/>
  <c r="D12" i="17"/>
  <c r="B14" i="17"/>
  <c r="D4" i="15"/>
  <c r="B6" i="15"/>
  <c r="H8" i="15"/>
  <c r="F10" i="15"/>
  <c r="D12" i="15"/>
  <c r="B14" i="15"/>
  <c r="C4" i="25"/>
  <c r="E4" i="25"/>
  <c r="G4" i="25"/>
  <c r="C8" i="25"/>
  <c r="E8" i="25"/>
  <c r="G8" i="25"/>
  <c r="C12" i="25"/>
  <c r="E12" i="25"/>
  <c r="G12" i="25"/>
  <c r="C4" i="23"/>
  <c r="E4" i="23"/>
  <c r="G4" i="23"/>
  <c r="C8" i="23"/>
  <c r="E8" i="23"/>
  <c r="G8" i="23"/>
  <c r="C12" i="23"/>
  <c r="E12" i="23"/>
  <c r="G12" i="23"/>
  <c r="C4" i="21"/>
  <c r="E4" i="21"/>
  <c r="G4" i="21"/>
  <c r="C8" i="21"/>
  <c r="E8" i="21"/>
  <c r="G8" i="21"/>
  <c r="C12" i="21"/>
  <c r="E12" i="21"/>
  <c r="G12" i="21"/>
  <c r="C4" i="19"/>
  <c r="E4" i="19"/>
  <c r="G4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6" i="25"/>
  <c r="E6" i="25"/>
  <c r="G6" i="25"/>
  <c r="C10" i="25"/>
  <c r="E10" i="25"/>
  <c r="G10" i="25"/>
  <c r="C14" i="25"/>
  <c r="C6" i="23"/>
  <c r="E6" i="23"/>
  <c r="G6" i="23"/>
  <c r="C10" i="23"/>
  <c r="E10" i="23"/>
  <c r="G10" i="23"/>
  <c r="C14" i="23"/>
  <c r="C6" i="21"/>
  <c r="E6" i="21"/>
  <c r="G6" i="21"/>
  <c r="C10" i="21"/>
  <c r="E10" i="21"/>
  <c r="G10" i="21"/>
  <c r="C14" i="21"/>
  <c r="C6" i="19"/>
  <c r="E6" i="19"/>
  <c r="H6" i="19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5" i="24"/>
  <c r="E5" i="24"/>
  <c r="C7" i="24"/>
  <c r="E7" i="24"/>
  <c r="C9" i="24"/>
  <c r="E9" i="24"/>
  <c r="C11" i="24"/>
  <c r="E11" i="24"/>
  <c r="C13" i="24"/>
  <c r="E13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C8" i="14"/>
  <c r="E8" i="14"/>
  <c r="G8" i="14"/>
  <c r="C10" i="14"/>
  <c r="E10" i="14"/>
  <c r="C12" i="14"/>
  <c r="E12" i="14"/>
  <c r="G12" i="14"/>
  <c r="B4" i="14"/>
  <c r="D4" i="14"/>
  <c r="D3" i="14" s="1"/>
  <c r="F4" i="14"/>
  <c r="H4" i="14"/>
  <c r="H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4"/>
  <c r="E4" i="14"/>
  <c r="C6" i="14"/>
  <c r="E6" i="14"/>
  <c r="B2" i="25"/>
  <c r="B2" i="23"/>
  <c r="B2" i="22"/>
  <c r="B2" i="21"/>
  <c r="B2" i="20"/>
  <c r="B2" i="19"/>
  <c r="B2" i="18"/>
  <c r="B2" i="17"/>
  <c r="B2" i="16"/>
  <c r="B2" i="15"/>
  <c r="B2" i="14"/>
  <c r="F3" i="15"/>
  <c r="D3" i="15"/>
  <c r="G3" i="15"/>
  <c r="G3" i="16"/>
  <c r="C3" i="16"/>
  <c r="H3" i="17"/>
  <c r="F3" i="17"/>
  <c r="D3" i="17"/>
  <c r="H3" i="19"/>
  <c r="H3" i="20"/>
  <c r="F3" i="20"/>
  <c r="D3" i="20"/>
  <c r="G3" i="20"/>
  <c r="H3" i="21"/>
  <c r="F3" i="22"/>
  <c r="G3" i="22"/>
  <c r="H3" i="23"/>
  <c r="F4" i="24"/>
  <c r="D4" i="24"/>
  <c r="G4" i="24"/>
  <c r="H3" i="25"/>
  <c r="G3" i="14"/>
  <c r="G3" i="17"/>
  <c r="H3" i="22"/>
  <c r="D3" i="22"/>
  <c r="H3" i="15"/>
  <c r="F3" i="14"/>
  <c r="C3" i="25" l="1"/>
  <c r="E3" i="25"/>
  <c r="G3" i="25"/>
  <c r="C3" i="23"/>
  <c r="E3" i="23"/>
  <c r="G3" i="23"/>
  <c r="C3" i="21"/>
  <c r="E3" i="21"/>
  <c r="G3" i="21"/>
  <c r="C3" i="19"/>
  <c r="E3" i="19"/>
  <c r="G3" i="19"/>
  <c r="H3" i="18"/>
  <c r="F3" i="18"/>
  <c r="D3" i="18"/>
  <c r="E3" i="18"/>
  <c r="C3" i="14"/>
  <c r="E3" i="14"/>
  <c r="D3" i="25"/>
  <c r="F3" i="25"/>
  <c r="C4" i="24"/>
  <c r="E4" i="24"/>
  <c r="D3" i="23"/>
  <c r="F3" i="23"/>
  <c r="C3" i="22"/>
  <c r="E3" i="22"/>
  <c r="D3" i="21"/>
  <c r="F3" i="21"/>
  <c r="C3" i="20"/>
  <c r="E3" i="20"/>
  <c r="D3" i="19"/>
  <c r="F3" i="19"/>
  <c r="C3" i="18"/>
  <c r="G3" i="18"/>
  <c r="H3" i="16"/>
  <c r="F3" i="16"/>
  <c r="D3" i="16"/>
  <c r="E3" i="16"/>
  <c r="C3" i="17"/>
  <c r="E3" i="17"/>
  <c r="C3" i="15"/>
  <c r="E3" i="15"/>
  <c r="B4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<sst xmlns="http://schemas.openxmlformats.org/spreadsheetml/2006/main" count="51" uniqueCount="11">
  <si>
    <t>メモ</t>
  </si>
  <si>
    <t xml:space="preserve"> </t>
  </si>
  <si>
    <t>予定表の設定</t>
  </si>
  <si>
    <t>年</t>
  </si>
  <si>
    <t>日曜日</t>
  </si>
  <si>
    <t>週の始まり</t>
    <phoneticPr fontId="1" type="noConversion"/>
  </si>
  <si>
    <t>受付時間</t>
    <rPh sb="0" eb="2">
      <t>ウケツケ</t>
    </rPh>
    <rPh sb="2" eb="4">
      <t>ジカン</t>
    </rPh>
    <phoneticPr fontId="25"/>
  </si>
  <si>
    <t>休</t>
    <rPh sb="0" eb="1">
      <t>ヤス</t>
    </rPh>
    <phoneticPr fontId="25"/>
  </si>
  <si>
    <t>HPでもご確認いただけます。　→→→　ホームページURL：　https://bkh.co.jp/</t>
    <rPh sb="5" eb="7">
      <t>カクニン</t>
    </rPh>
    <phoneticPr fontId="25"/>
  </si>
  <si>
    <t>※休業の場合、別途ご案内させていただきます。</t>
    <phoneticPr fontId="25"/>
  </si>
  <si>
    <t>中田島工場のみ休み　　　　　　チップ・廃プラは通常稼働</t>
    <rPh sb="0" eb="3">
      <t>ナカタジマ</t>
    </rPh>
    <rPh sb="3" eb="5">
      <t>コウジョウ</t>
    </rPh>
    <rPh sb="7" eb="8">
      <t>ヤス</t>
    </rPh>
    <rPh sb="19" eb="20">
      <t>ハイ</t>
    </rPh>
    <rPh sb="23" eb="25">
      <t>ツウジョウ</t>
    </rPh>
    <rPh sb="25" eb="27">
      <t>カドウ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</si>
</sst>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54">
    <font>
      <sz val="11"/>
      <color theme="1" tint="0.24994659260841701"/>
      <name val="Meiryo UI"/>
      <family val="2"/>
      <charset val="128"/>
    </font>
    <font>
      <sz val="8"/>
      <name val="Arial"/>
      <family val="2"/>
    </font>
    <font>
      <sz val="11"/>
      <color theme="1"/>
      <name val="Meiryo UI"/>
      <family val="2"/>
      <charset val="128"/>
    </font>
    <font>
      <sz val="11"/>
      <color indexed="63"/>
      <name val="Meiryo UI"/>
      <family val="2"/>
      <charset val="128"/>
    </font>
    <font>
      <sz val="11"/>
      <color theme="1" tint="0.34998626667073579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theme="1" tint="0.24994659260841701"/>
      <name val="Meiryo UI"/>
      <family val="2"/>
      <charset val="128"/>
    </font>
    <font>
      <sz val="12"/>
      <color theme="1" tint="0.34998626667073579"/>
      <name val="Meiryo UI"/>
      <family val="2"/>
      <charset val="128"/>
    </font>
    <font>
      <sz val="35"/>
      <color theme="4"/>
      <name val="Meiryo UI"/>
      <family val="2"/>
      <charset val="128"/>
    </font>
    <font>
      <sz val="11"/>
      <color theme="4" tint="-0.24994659260841701"/>
      <name val="Meiryo UI"/>
      <family val="2"/>
      <charset val="128"/>
    </font>
    <font>
      <b/>
      <sz val="11"/>
      <color theme="1" tint="0.34998626667073579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b/>
      <sz val="14"/>
      <color theme="0"/>
      <name val="Meiryo UI"/>
      <family val="2"/>
      <charset val="128"/>
    </font>
    <font>
      <sz val="11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2"/>
      <color theme="4" tint="-0.24994659260841701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6"/>
      <name val="Meiryo UI"/>
      <family val="2"/>
      <charset val="128"/>
    </font>
    <font>
      <sz val="11"/>
      <color theme="1" tint="0.14999847407452621"/>
      <name val="Meiryo UI"/>
      <family val="3"/>
      <charset val="128"/>
    </font>
    <font>
      <sz val="35"/>
      <color theme="1" tint="0.14999847407452621"/>
      <name val="Meiryo UI"/>
      <family val="3"/>
      <charset val="128"/>
    </font>
    <font>
      <sz val="12"/>
      <color theme="8" tint="-0.499984740745262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12"/>
      <color theme="8" tint="-0.249977111117893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9"/>
      <color theme="1" tint="0.14999847407452621"/>
      <name val="Meiryo UI"/>
      <family val="3"/>
      <charset val="128"/>
    </font>
    <font>
      <sz val="11"/>
      <color theme="1" tint="0.24994659260841701"/>
      <name val="Meiryo UI"/>
      <family val="3"/>
      <charset val="128"/>
    </font>
    <font>
      <sz val="12"/>
      <color theme="1" tint="0.34998626667073579"/>
      <name val="Meiryo UI"/>
      <family val="3"/>
      <charset val="128"/>
    </font>
    <font>
      <sz val="12"/>
      <color theme="9" tint="-0.499984740745262"/>
      <name val="Meiryo UI"/>
      <family val="3"/>
      <charset val="128"/>
    </font>
    <font>
      <sz val="35"/>
      <color theme="7" tint="-0.499984740745262"/>
      <name val="Meiryo UI"/>
      <family val="3"/>
      <charset val="128"/>
    </font>
    <font>
      <sz val="12"/>
      <color theme="7" tint="-0.499984740745262"/>
      <name val="Meiryo UI"/>
      <family val="3"/>
      <charset val="128"/>
    </font>
    <font>
      <sz val="35"/>
      <color theme="5" tint="-0.499984740745262"/>
      <name val="Meiryo UI"/>
      <family val="3"/>
      <charset val="128"/>
    </font>
    <font>
      <sz val="12"/>
      <color theme="5" tint="-0.499984740745262"/>
      <name val="Meiryo UI"/>
      <family val="3"/>
      <charset val="128"/>
    </font>
    <font>
      <sz val="28"/>
      <color theme="5" tint="-0.499984740745262"/>
      <name val="Meiryo UI"/>
      <family val="3"/>
      <charset val="128"/>
    </font>
    <font>
      <sz val="11"/>
      <color theme="1" tint="0.14999847407452621"/>
      <name val="07ロゴたいぷゴシックCondense"/>
      <family val="3"/>
      <charset val="128"/>
    </font>
    <font>
      <sz val="8"/>
      <color rgb="FFFF0000"/>
      <name val="07ロゴたいぷゴシックCondense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26"/>
      <color theme="5" tint="-0.499984740745262"/>
      <name val="Meiryo UI"/>
      <family val="3"/>
      <charset val="128"/>
    </font>
    <font>
      <sz val="9"/>
      <color rgb="FFFF0000"/>
      <name val="Meiryo UI"/>
      <family val="3"/>
      <charset val="128"/>
    </font>
    <font>
      <sz val="14"/>
      <color theme="5" tint="-0.499984740745262"/>
      <name val="Meiryo UI"/>
      <family val="3"/>
      <charset val="128"/>
    </font>
    <font>
      <sz val="12"/>
      <color theme="0" tint="-0.249977111117893"/>
      <name val="Meiryo UI"/>
      <family val="3"/>
      <charset val="128"/>
    </font>
    <font>
      <sz val="12"/>
      <color theme="1"/>
      <name val="Meiryo UI"/>
      <family val="3"/>
      <charset val="128"/>
    </font>
    <font>
      <sz val="26"/>
      <color theme="8" tint="-0.499984740745262"/>
      <name val="Meiryo UI"/>
      <family val="3"/>
      <charset val="128"/>
    </font>
    <font>
      <sz val="11"/>
      <color theme="1"/>
      <name val="Meiryo UI"/>
      <family val="3"/>
      <charset val="128"/>
    </font>
    <font>
      <sz val="26"/>
      <color theme="9" tint="-0.499984740745262"/>
      <name val="Meiryo UI"/>
      <family val="3"/>
      <charset val="128"/>
    </font>
    <font>
      <sz val="26"/>
      <color theme="7" tint="-0.499984740745262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9" tint="-0.24994659260841701"/>
      </bottom>
      <diagonal/>
    </border>
    <border>
      <left/>
      <right/>
      <top/>
      <bottom style="medium">
        <color theme="7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5" tint="-0.499984740745262"/>
      </left>
      <right/>
      <top style="hair">
        <color theme="5" tint="-0.499984740745262"/>
      </top>
      <bottom/>
      <diagonal/>
    </border>
    <border>
      <left/>
      <right/>
      <top style="hair">
        <color theme="5" tint="-0.499984740745262"/>
      </top>
      <bottom/>
      <diagonal/>
    </border>
    <border>
      <left/>
      <right style="hair">
        <color theme="5" tint="-0.499984740745262"/>
      </right>
      <top style="hair">
        <color theme="5" tint="-0.499984740745262"/>
      </top>
      <bottom/>
      <diagonal/>
    </border>
    <border>
      <left style="hair">
        <color theme="5" tint="-0.499984740745262"/>
      </left>
      <right/>
      <top/>
      <bottom/>
      <diagonal/>
    </border>
    <border>
      <left style="hair">
        <color theme="5" tint="-0.499984740745262"/>
      </left>
      <right/>
      <top/>
      <bottom style="hair">
        <color theme="5" tint="-0.499984740745262"/>
      </bottom>
      <diagonal/>
    </border>
    <border>
      <left/>
      <right/>
      <top/>
      <bottom style="hair">
        <color theme="5" tint="-0.499984740745262"/>
      </bottom>
      <diagonal/>
    </border>
    <border>
      <left/>
      <right style="hair">
        <color theme="5" tint="-0.499984740745262"/>
      </right>
      <top/>
      <bottom style="hair">
        <color theme="5" tint="-0.499984740745262"/>
      </bottom>
      <diagonal/>
    </border>
    <border>
      <left style="hair">
        <color theme="5" tint="-0.499984740745262"/>
      </left>
      <right style="hair">
        <color theme="5" tint="-0.499984740745262"/>
      </right>
      <top style="medium">
        <color theme="5" tint="-0.24994659260841701"/>
      </top>
      <bottom/>
      <diagonal/>
    </border>
    <border>
      <left style="hair">
        <color theme="5" tint="-0.499984740745262"/>
      </left>
      <right style="hair">
        <color theme="5" tint="-0.499984740745262"/>
      </right>
      <top/>
      <bottom/>
      <diagonal/>
    </border>
    <border>
      <left style="hair">
        <color theme="5" tint="-0.499984740745262"/>
      </left>
      <right style="hair">
        <color theme="5" tint="-0.499984740745262"/>
      </right>
      <top/>
      <bottom style="hair">
        <color theme="5" tint="-0.499984740745262"/>
      </bottom>
      <diagonal/>
    </border>
    <border>
      <left style="hair">
        <color theme="5" tint="-0.499984740745262"/>
      </left>
      <right style="hair">
        <color theme="5" tint="-0.499984740745262"/>
      </right>
      <top style="hair">
        <color theme="5" tint="-0.499984740745262"/>
      </top>
      <bottom/>
      <diagonal/>
    </border>
    <border>
      <left/>
      <right style="hair">
        <color theme="8" tint="-0.499984740745262"/>
      </right>
      <top style="medium">
        <color theme="8" tint="-0.24994659260841701"/>
      </top>
      <bottom/>
      <diagonal/>
    </border>
    <border>
      <left/>
      <right style="hair">
        <color theme="8" tint="-0.499984740745262"/>
      </right>
      <top/>
      <bottom/>
      <diagonal/>
    </border>
    <border>
      <left style="hair">
        <color theme="8" tint="-0.499984740745262"/>
      </left>
      <right style="hair">
        <color theme="8" tint="-0.499984740745262"/>
      </right>
      <top style="medium">
        <color theme="8" tint="-0.24994659260841701"/>
      </top>
      <bottom/>
      <diagonal/>
    </border>
    <border>
      <left style="hair">
        <color theme="8" tint="-0.499984740745262"/>
      </left>
      <right style="hair">
        <color theme="8" tint="-0.499984740745262"/>
      </right>
      <top/>
      <bottom/>
      <diagonal/>
    </border>
    <border>
      <left style="hair">
        <color theme="8" tint="-0.499984740745262"/>
      </left>
      <right style="hair">
        <color theme="8" tint="-0.499984740745262"/>
      </right>
      <top/>
      <bottom style="hair">
        <color theme="5" tint="-0.499984740745262"/>
      </bottom>
      <diagonal/>
    </border>
    <border>
      <left/>
      <right style="hair">
        <color theme="8" tint="-0.499984740745262"/>
      </right>
      <top style="hair">
        <color theme="5" tint="-0.499984740745262"/>
      </top>
      <bottom/>
      <diagonal/>
    </border>
    <border>
      <left style="hair">
        <color theme="8" tint="-0.499984740745262"/>
      </left>
      <right style="hair">
        <color theme="8" tint="-0.499984740745262"/>
      </right>
      <top style="hair">
        <color theme="8" tint="-0.499984740745262"/>
      </top>
      <bottom/>
      <diagonal/>
    </border>
    <border>
      <left style="hair">
        <color theme="8" tint="-0.499984740745262"/>
      </left>
      <right style="hair">
        <color theme="8" tint="-0.499984740745262"/>
      </right>
      <top/>
      <bottom style="hair">
        <color theme="8" tint="-0.499984740745262"/>
      </bottom>
      <diagonal/>
    </border>
    <border>
      <left/>
      <right style="hair">
        <color theme="8" tint="-0.499984740745262"/>
      </right>
      <top style="hair">
        <color theme="8" tint="-0.499984740745262"/>
      </top>
      <bottom/>
      <diagonal/>
    </border>
    <border>
      <left/>
      <right style="hair">
        <color theme="8" tint="-0.499984740745262"/>
      </right>
      <top/>
      <bottom style="hair">
        <color theme="8" tint="-0.499984740745262"/>
      </bottom>
      <diagonal/>
    </border>
    <border>
      <left style="hair">
        <color theme="8" tint="-0.499984740745262"/>
      </left>
      <right/>
      <top style="hair">
        <color theme="8" tint="-0.499984740745262"/>
      </top>
      <bottom/>
      <diagonal/>
    </border>
    <border>
      <left style="hair">
        <color theme="8" tint="-0.499984740745262"/>
      </left>
      <right/>
      <top/>
      <bottom style="hair">
        <color theme="8" tint="-0.499984740745262"/>
      </bottom>
      <diagonal/>
    </border>
    <border>
      <left/>
      <right/>
      <top style="hair">
        <color theme="8" tint="-0.499984740745262"/>
      </top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hair">
        <color theme="9" tint="-0.499984740745262"/>
      </right>
      <top style="medium">
        <color theme="9" tint="-0.24994659260841701"/>
      </top>
      <bottom/>
      <diagonal/>
    </border>
    <border>
      <left/>
      <right style="hair">
        <color theme="9" tint="-0.499984740745262"/>
      </right>
      <top/>
      <bottom/>
      <diagonal/>
    </border>
    <border>
      <left style="hair">
        <color theme="9" tint="-0.499984740745262"/>
      </left>
      <right style="hair">
        <color theme="9" tint="-0.499984740745262"/>
      </right>
      <top style="medium">
        <color theme="9" tint="-0.24994659260841701"/>
      </top>
      <bottom/>
      <diagonal/>
    </border>
    <border>
      <left style="hair">
        <color theme="9" tint="-0.499984740745262"/>
      </left>
      <right style="hair">
        <color theme="9" tint="-0.499984740745262"/>
      </right>
      <top/>
      <bottom/>
      <diagonal/>
    </border>
    <border>
      <left style="hair">
        <color theme="9" tint="-0.499984740745262"/>
      </left>
      <right style="hair">
        <color theme="9" tint="-0.499984740745262"/>
      </right>
      <top/>
      <bottom style="hair">
        <color theme="8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hair">
        <color theme="9" tint="-0.499984740745262"/>
      </top>
      <bottom/>
      <diagonal/>
    </border>
    <border>
      <left/>
      <right style="hair">
        <color theme="9" tint="-0.499984740745262"/>
      </right>
      <top style="hair">
        <color theme="9" tint="-0.499984740745262"/>
      </top>
      <bottom/>
      <diagonal/>
    </border>
    <border>
      <left style="hair">
        <color theme="9" tint="-0.499984740745262"/>
      </left>
      <right style="hair">
        <color theme="9" tint="-0.499984740745262"/>
      </right>
      <top/>
      <bottom style="hair">
        <color theme="9" tint="-0.499984740745262"/>
      </bottom>
      <diagonal/>
    </border>
    <border>
      <left/>
      <right style="hair">
        <color theme="9" tint="-0.499984740745262"/>
      </right>
      <top/>
      <bottom style="hair">
        <color theme="9" tint="-0.499984740745262"/>
      </bottom>
      <diagonal/>
    </border>
    <border>
      <left/>
      <right style="hair">
        <color theme="9" tint="-0.499984740745262"/>
      </right>
      <top/>
      <bottom style="hair">
        <color theme="8" tint="-0.499984740745262"/>
      </bottom>
      <diagonal/>
    </border>
    <border>
      <left style="hair">
        <color theme="7" tint="-0.499984740745262"/>
      </left>
      <right/>
      <top style="hair">
        <color theme="7" tint="-0.499984740745262"/>
      </top>
      <bottom/>
      <diagonal/>
    </border>
    <border>
      <left/>
      <right/>
      <top style="hair">
        <color theme="7" tint="-0.499984740745262"/>
      </top>
      <bottom/>
      <diagonal/>
    </border>
    <border>
      <left/>
      <right style="hair">
        <color theme="7" tint="-0.499984740745262"/>
      </right>
      <top style="hair">
        <color theme="7" tint="-0.499984740745262"/>
      </top>
      <bottom/>
      <diagonal/>
    </border>
    <border>
      <left style="hair">
        <color theme="7" tint="-0.499984740745262"/>
      </left>
      <right/>
      <top/>
      <bottom style="hair">
        <color theme="7" tint="-0.499984740745262"/>
      </bottom>
      <diagonal/>
    </border>
    <border>
      <left/>
      <right/>
      <top/>
      <bottom style="hair">
        <color theme="7" tint="-0.499984740745262"/>
      </bottom>
      <diagonal/>
    </border>
    <border>
      <left/>
      <right style="hair">
        <color theme="7" tint="-0.499984740745262"/>
      </right>
      <top/>
      <bottom style="hair">
        <color theme="7" tint="-0.499984740745262"/>
      </bottom>
      <diagonal/>
    </border>
    <border>
      <left/>
      <right style="hair">
        <color theme="7" tint="-0.499984740745262"/>
      </right>
      <top style="medium">
        <color theme="7" tint="-0.24994659260841701"/>
      </top>
      <bottom/>
      <diagonal/>
    </border>
    <border>
      <left/>
      <right style="hair">
        <color theme="7" tint="-0.499984740745262"/>
      </right>
      <top/>
      <bottom/>
      <diagonal/>
    </border>
    <border>
      <left style="hair">
        <color theme="7" tint="-0.499984740745262"/>
      </left>
      <right style="hair">
        <color theme="7" tint="-0.499984740745262"/>
      </right>
      <top style="medium">
        <color theme="7" tint="-0.24994659260841701"/>
      </top>
      <bottom/>
      <diagonal/>
    </border>
    <border>
      <left style="hair">
        <color theme="7" tint="-0.499984740745262"/>
      </left>
      <right style="hair">
        <color theme="7" tint="-0.499984740745262"/>
      </right>
      <top/>
      <bottom/>
      <diagonal/>
    </border>
    <border>
      <left style="hair">
        <color theme="7" tint="-0.499984740745262"/>
      </left>
      <right style="hair">
        <color theme="7" tint="-0.499984740745262"/>
      </right>
      <top/>
      <bottom style="hair">
        <color theme="7" tint="-0.499984740745262"/>
      </bottom>
      <diagonal/>
    </border>
    <border>
      <left style="hair">
        <color theme="7" tint="-0.499984740745262"/>
      </left>
      <right style="hair">
        <color theme="7" tint="-0.499984740745262"/>
      </right>
      <top style="hair">
        <color theme="7" tint="-0.499984740745262"/>
      </top>
      <bottom/>
      <diagonal/>
    </border>
  </borders>
  <cellStyleXfs count="50">
    <xf numFmtId="0" fontId="0" fillId="0" borderId="0" applyFill="0" applyBorder="0">
      <alignment vertical="top"/>
    </xf>
    <xf numFmtId="0" fontId="3" fillId="2" borderId="0" applyNumberFormat="0" applyBorder="0" applyAlignment="0" applyProtection="0"/>
    <xf numFmtId="0" fontId="10" fillId="0" borderId="3" applyNumberFormat="0" applyFill="0" applyProtection="0">
      <alignment horizontal="left" vertical="center" indent="1"/>
    </xf>
    <xf numFmtId="0" fontId="12" fillId="3" borderId="1" applyNumberFormat="0" applyAlignment="0" applyProtection="0"/>
    <xf numFmtId="0" fontId="15" fillId="4" borderId="2" applyNumberFormat="0" applyProtection="0">
      <alignment vertical="center"/>
    </xf>
    <xf numFmtId="0" fontId="9" fillId="0" borderId="0" applyFill="0" applyBorder="0" applyProtection="0">
      <alignment vertical="center"/>
    </xf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78" fontId="8" fillId="0" borderId="0" applyFill="0" applyBorder="0">
      <alignment horizontal="left" vertical="center" indent="1"/>
    </xf>
    <xf numFmtId="0" fontId="16" fillId="5" borderId="0" applyNumberFormat="0" applyFont="0" applyBorder="0" applyAlignment="0">
      <alignment horizontal="left" vertical="center" indent="1"/>
    </xf>
    <xf numFmtId="0" fontId="18" fillId="0" borderId="0">
      <alignment horizontal="left" indent="1"/>
    </xf>
    <xf numFmtId="0" fontId="10" fillId="0" borderId="0" applyFill="0" applyProtection="0"/>
    <xf numFmtId="0" fontId="7" fillId="0" borderId="0" applyFill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23" fillId="12" borderId="0" applyNumberFormat="0" applyBorder="0" applyAlignment="0" applyProtection="0"/>
    <xf numFmtId="0" fontId="21" fillId="13" borderId="12" applyNumberFormat="0" applyAlignment="0" applyProtection="0"/>
    <xf numFmtId="0" fontId="22" fillId="14" borderId="13" applyNumberFormat="0" applyAlignment="0" applyProtection="0"/>
    <xf numFmtId="0" fontId="20" fillId="14" borderId="12" applyNumberFormat="0" applyAlignment="0" applyProtection="0"/>
    <xf numFmtId="0" fontId="24" fillId="0" borderId="14" applyNumberFormat="0" applyFill="0" applyAlignment="0" applyProtection="0"/>
    <xf numFmtId="0" fontId="12" fillId="15" borderId="15" applyNumberFormat="0" applyAlignment="0" applyProtection="0"/>
    <xf numFmtId="0" fontId="19" fillId="0" borderId="0" applyNumberFormat="0" applyFill="0" applyBorder="0" applyAlignment="0" applyProtection="0"/>
    <xf numFmtId="0" fontId="7" fillId="16" borderId="16" applyNumberFormat="0" applyFont="0" applyAlignment="0" applyProtection="0"/>
    <xf numFmtId="0" fontId="17" fillId="0" borderId="0" applyNumberFormat="0" applyFill="0" applyBorder="0" applyAlignment="0" applyProtection="0"/>
    <xf numFmtId="0" fontId="13" fillId="0" borderId="1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1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150">
    <xf numFmtId="0" fontId="0" fillId="0" borderId="0" xfId="0">
      <alignment vertical="top"/>
    </xf>
    <xf numFmtId="0" fontId="26" fillId="0" borderId="0" xfId="0" applyFont="1">
      <alignment vertical="top"/>
    </xf>
    <xf numFmtId="0" fontId="26" fillId="0" borderId="0" xfId="0" applyFont="1" applyFill="1" applyBorder="1">
      <alignment vertical="top"/>
    </xf>
    <xf numFmtId="0" fontId="26" fillId="0" borderId="0" xfId="2" applyFont="1" applyFill="1" applyBorder="1" applyAlignment="1">
      <alignment vertical="center"/>
    </xf>
    <xf numFmtId="0" fontId="27" fillId="0" borderId="0" xfId="5" applyFont="1" applyFill="1" applyAlignment="1">
      <alignment horizontal="left" vertical="center"/>
    </xf>
    <xf numFmtId="0" fontId="28" fillId="0" borderId="4" xfId="2" applyFont="1" applyFill="1" applyBorder="1" applyAlignment="1">
      <alignment horizontal="left" vertical="top" indent="1"/>
    </xf>
    <xf numFmtId="0" fontId="29" fillId="0" borderId="0" xfId="0" applyFont="1" applyFill="1" applyBorder="1">
      <alignment vertical="top"/>
    </xf>
    <xf numFmtId="0" fontId="31" fillId="0" borderId="0" xfId="0" applyFont="1" applyAlignment="1">
      <alignment horizontal="left" vertical="center" indent="1"/>
    </xf>
    <xf numFmtId="178" fontId="31" fillId="0" borderId="0" xfId="12" applyNumberFormat="1" applyFont="1" applyBorder="1" applyAlignment="1">
      <alignment horizontal="left" vertical="center" indent="1"/>
    </xf>
    <xf numFmtId="0" fontId="31" fillId="0" borderId="0" xfId="0" applyFont="1" applyFill="1" applyBorder="1" applyAlignment="1">
      <alignment horizontal="left" vertical="center" indent="1"/>
    </xf>
    <xf numFmtId="0" fontId="29" fillId="0" borderId="5" xfId="16" applyFont="1" applyFill="1" applyBorder="1" applyAlignment="1">
      <alignment horizontal="center" vertical="center"/>
    </xf>
    <xf numFmtId="0" fontId="29" fillId="0" borderId="6" xfId="16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 indent="1"/>
    </xf>
    <xf numFmtId="0" fontId="33" fillId="0" borderId="0" xfId="0" applyFont="1" applyBorder="1">
      <alignment vertical="top"/>
    </xf>
    <xf numFmtId="0" fontId="32" fillId="0" borderId="0" xfId="0" applyFont="1" applyFill="1" applyBorder="1" applyAlignment="1">
      <alignment horizontal="left" vertical="top" wrapText="1" indent="1"/>
    </xf>
    <xf numFmtId="0" fontId="29" fillId="6" borderId="7" xfId="14" applyFont="1" applyFill="1" applyBorder="1" applyAlignment="1">
      <alignment horizontal="center" vertical="center"/>
    </xf>
    <xf numFmtId="0" fontId="29" fillId="6" borderId="8" xfId="14" applyFont="1" applyFill="1" applyBorder="1" applyAlignment="1">
      <alignment horizontal="center" vertical="center"/>
    </xf>
    <xf numFmtId="0" fontId="26" fillId="0" borderId="0" xfId="0" applyFont="1" applyBorder="1" applyAlignment="1">
      <alignment vertical="top"/>
    </xf>
    <xf numFmtId="0" fontId="35" fillId="0" borderId="9" xfId="2" applyFont="1" applyFill="1" applyBorder="1" applyAlignment="1">
      <alignment horizontal="left" vertical="top" indent="1"/>
    </xf>
    <xf numFmtId="0" fontId="37" fillId="0" borderId="10" xfId="2" applyFont="1" applyFill="1" applyBorder="1" applyAlignment="1">
      <alignment horizontal="left" vertical="top" indent="1"/>
    </xf>
    <xf numFmtId="178" fontId="34" fillId="9" borderId="0" xfId="12" applyNumberFormat="1" applyFont="1" applyFill="1" applyBorder="1" applyAlignment="1">
      <alignment horizontal="left" vertical="center" indent="1"/>
    </xf>
    <xf numFmtId="0" fontId="33" fillId="9" borderId="0" xfId="0" applyFont="1" applyFill="1" applyBorder="1" applyAlignment="1">
      <alignment vertical="top"/>
    </xf>
    <xf numFmtId="0" fontId="39" fillId="0" borderId="11" xfId="2" applyFont="1" applyFill="1" applyBorder="1" applyAlignment="1">
      <alignment horizontal="left" vertical="top" indent="1"/>
    </xf>
    <xf numFmtId="178" fontId="34" fillId="8" borderId="0" xfId="12" applyNumberFormat="1" applyFont="1" applyFill="1" applyBorder="1" applyAlignment="1">
      <alignment horizontal="left" vertical="center" indent="1"/>
    </xf>
    <xf numFmtId="0" fontId="33" fillId="8" borderId="0" xfId="0" applyFont="1" applyFill="1" applyBorder="1" applyAlignment="1">
      <alignment vertical="top"/>
    </xf>
    <xf numFmtId="0" fontId="40" fillId="0" borderId="0" xfId="5" applyFont="1" applyFill="1" applyBorder="1" applyAlignment="1">
      <alignment vertical="center"/>
    </xf>
    <xf numFmtId="0" fontId="46" fillId="0" borderId="0" xfId="0" applyFont="1" applyFill="1" applyBorder="1" applyAlignment="1">
      <alignment horizontal="left" vertical="top" wrapText="1" indent="1"/>
    </xf>
    <xf numFmtId="0" fontId="41" fillId="0" borderId="0" xfId="0" applyFont="1">
      <alignment vertical="top"/>
    </xf>
    <xf numFmtId="178" fontId="31" fillId="0" borderId="25" xfId="12" applyNumberFormat="1" applyFont="1" applyBorder="1" applyAlignment="1">
      <alignment horizontal="left" vertical="center" indent="1"/>
    </xf>
    <xf numFmtId="178" fontId="43" fillId="0" borderId="26" xfId="12" applyNumberFormat="1" applyFont="1" applyFill="1" applyBorder="1" applyAlignment="1">
      <alignment horizontal="left" vertical="center" indent="1"/>
    </xf>
    <xf numFmtId="178" fontId="31" fillId="0" borderId="26" xfId="12" applyNumberFormat="1" applyFont="1" applyFill="1" applyBorder="1" applyAlignment="1">
      <alignment horizontal="left" vertical="center" indent="1"/>
    </xf>
    <xf numFmtId="0" fontId="26" fillId="0" borderId="26" xfId="0" applyFont="1" applyBorder="1" applyAlignment="1">
      <alignment vertical="top"/>
    </xf>
    <xf numFmtId="178" fontId="39" fillId="8" borderId="26" xfId="12" applyNumberFormat="1" applyFont="1" applyFill="1" applyBorder="1" applyAlignment="1">
      <alignment horizontal="left" vertical="center" indent="1"/>
    </xf>
    <xf numFmtId="0" fontId="31" fillId="0" borderId="21" xfId="0" applyFont="1" applyBorder="1" applyAlignment="1">
      <alignment horizontal="left" vertical="center" indent="1"/>
    </xf>
    <xf numFmtId="0" fontId="32" fillId="0" borderId="21" xfId="0" applyFont="1" applyBorder="1" applyAlignment="1">
      <alignment horizontal="left" vertical="top" wrapText="1" indent="1"/>
    </xf>
    <xf numFmtId="0" fontId="33" fillId="0" borderId="27" xfId="0" applyFont="1" applyBorder="1">
      <alignment vertical="top"/>
    </xf>
    <xf numFmtId="0" fontId="44" fillId="0" borderId="27" xfId="0" applyFont="1" applyFill="1" applyBorder="1" applyAlignment="1">
      <alignment vertical="top"/>
    </xf>
    <xf numFmtId="0" fontId="47" fillId="8" borderId="27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vertical="top"/>
    </xf>
    <xf numFmtId="0" fontId="26" fillId="0" borderId="24" xfId="0" applyFont="1" applyBorder="1" applyAlignment="1">
      <alignment vertical="top"/>
    </xf>
    <xf numFmtId="0" fontId="41" fillId="8" borderId="18" xfId="11" applyFont="1" applyFill="1" applyBorder="1" applyAlignment="1">
      <alignment vertical="center" wrapText="1"/>
    </xf>
    <xf numFmtId="0" fontId="41" fillId="8" borderId="19" xfId="11" applyFont="1" applyFill="1" applyBorder="1" applyAlignment="1">
      <alignment vertical="center" wrapText="1"/>
    </xf>
    <xf numFmtId="0" fontId="41" fillId="8" borderId="20" xfId="11" applyFont="1" applyFill="1" applyBorder="1" applyAlignment="1">
      <alignment vertical="center" wrapText="1"/>
    </xf>
    <xf numFmtId="0" fontId="33" fillId="0" borderId="22" xfId="0" applyFont="1" applyFill="1" applyBorder="1" applyAlignment="1">
      <alignment vertical="top"/>
    </xf>
    <xf numFmtId="0" fontId="33" fillId="0" borderId="23" xfId="0" applyFont="1" applyFill="1" applyBorder="1" applyAlignment="1">
      <alignment vertical="top"/>
    </xf>
    <xf numFmtId="0" fontId="33" fillId="0" borderId="24" xfId="0" applyFont="1" applyFill="1" applyBorder="1" applyAlignment="1">
      <alignment vertical="top"/>
    </xf>
    <xf numFmtId="178" fontId="48" fillId="0" borderId="25" xfId="12" applyNumberFormat="1" applyFont="1" applyBorder="1" applyAlignment="1">
      <alignment horizontal="left" vertical="center" indent="1"/>
    </xf>
    <xf numFmtId="178" fontId="48" fillId="0" borderId="28" xfId="12" applyNumberFormat="1" applyFont="1" applyFill="1" applyBorder="1" applyAlignment="1">
      <alignment horizontal="left" vertical="center" indent="1"/>
    </xf>
    <xf numFmtId="0" fontId="42" fillId="0" borderId="27" xfId="0" applyFont="1" applyFill="1" applyBorder="1" applyAlignment="1">
      <alignment vertical="top" wrapText="1"/>
    </xf>
    <xf numFmtId="178" fontId="49" fillId="0" borderId="26" xfId="12" applyNumberFormat="1" applyFont="1" applyFill="1" applyBorder="1" applyAlignment="1">
      <alignment horizontal="left" vertical="center" indent="1"/>
    </xf>
    <xf numFmtId="0" fontId="41" fillId="6" borderId="19" xfId="11" applyFont="1" applyFill="1" applyBorder="1" applyAlignment="1">
      <alignment vertical="center" wrapText="1"/>
    </xf>
    <xf numFmtId="178" fontId="49" fillId="0" borderId="29" xfId="12" applyNumberFormat="1" applyFont="1" applyBorder="1" applyAlignment="1">
      <alignment horizontal="left" vertical="center" indent="1"/>
    </xf>
    <xf numFmtId="0" fontId="51" fillId="0" borderId="30" xfId="0" applyFont="1" applyFill="1" applyBorder="1">
      <alignment vertical="top"/>
    </xf>
    <xf numFmtId="178" fontId="49" fillId="0" borderId="30" xfId="12" applyNumberFormat="1" applyFont="1" applyFill="1" applyBorder="1" applyAlignment="1">
      <alignment horizontal="left" vertical="center" indent="1"/>
    </xf>
    <xf numFmtId="0" fontId="51" fillId="0" borderId="30" xfId="0" applyFont="1" applyFill="1" applyBorder="1" applyAlignment="1">
      <alignment vertical="top"/>
    </xf>
    <xf numFmtId="178" fontId="31" fillId="0" borderId="30" xfId="12" applyNumberFormat="1" applyFont="1" applyFill="1" applyBorder="1" applyAlignment="1">
      <alignment horizontal="left" vertical="center" indent="1"/>
    </xf>
    <xf numFmtId="0" fontId="26" fillId="0" borderId="30" xfId="0" applyFont="1" applyFill="1" applyBorder="1" applyAlignment="1">
      <alignment vertical="top"/>
    </xf>
    <xf numFmtId="178" fontId="49" fillId="0" borderId="31" xfId="12" applyNumberFormat="1" applyFont="1" applyBorder="1" applyAlignment="1">
      <alignment horizontal="left" vertical="center" indent="1"/>
    </xf>
    <xf numFmtId="0" fontId="51" fillId="0" borderId="32" xfId="0" applyFont="1" applyFill="1" applyBorder="1">
      <alignment vertical="top"/>
    </xf>
    <xf numFmtId="178" fontId="49" fillId="0" borderId="32" xfId="12" applyNumberFormat="1" applyFont="1" applyFill="1" applyBorder="1" applyAlignment="1">
      <alignment horizontal="left" vertical="center" indent="1"/>
    </xf>
    <xf numFmtId="0" fontId="51" fillId="0" borderId="32" xfId="0" applyFont="1" applyFill="1" applyBorder="1" applyAlignment="1">
      <alignment vertical="top"/>
    </xf>
    <xf numFmtId="178" fontId="31" fillId="0" borderId="32" xfId="12" applyNumberFormat="1" applyFont="1" applyFill="1" applyBorder="1" applyAlignment="1">
      <alignment horizontal="left" vertical="center" indent="1"/>
    </xf>
    <xf numFmtId="0" fontId="26" fillId="0" borderId="32" xfId="0" applyFont="1" applyFill="1" applyBorder="1" applyAlignment="1">
      <alignment vertical="top"/>
    </xf>
    <xf numFmtId="0" fontId="26" fillId="0" borderId="33" xfId="0" applyFont="1" applyFill="1" applyBorder="1" applyAlignment="1">
      <alignment vertical="top"/>
    </xf>
    <xf numFmtId="0" fontId="41" fillId="6" borderId="34" xfId="11" applyFont="1" applyFill="1" applyBorder="1" applyAlignment="1">
      <alignment vertical="center" wrapText="1"/>
    </xf>
    <xf numFmtId="0" fontId="31" fillId="0" borderId="30" xfId="0" applyFont="1" applyBorder="1" applyAlignment="1">
      <alignment horizontal="left" vertical="center" indent="1"/>
    </xf>
    <xf numFmtId="0" fontId="32" fillId="0" borderId="30" xfId="0" applyFont="1" applyBorder="1" applyAlignment="1">
      <alignment horizontal="left" vertical="top" wrapText="1" indent="1"/>
    </xf>
    <xf numFmtId="178" fontId="34" fillId="0" borderId="35" xfId="12" applyNumberFormat="1" applyFont="1" applyFill="1" applyBorder="1" applyAlignment="1">
      <alignment horizontal="left" vertical="center" indent="1"/>
    </xf>
    <xf numFmtId="0" fontId="33" fillId="0" borderId="36" xfId="0" applyFont="1" applyFill="1" applyBorder="1" applyAlignment="1">
      <alignment vertical="top"/>
    </xf>
    <xf numFmtId="178" fontId="49" fillId="0" borderId="35" xfId="12" applyNumberFormat="1" applyFont="1" applyFill="1" applyBorder="1" applyAlignment="1">
      <alignment horizontal="left" vertical="center" indent="1"/>
    </xf>
    <xf numFmtId="178" fontId="49" fillId="0" borderId="37" xfId="12" applyNumberFormat="1" applyFont="1" applyFill="1" applyBorder="1" applyAlignment="1">
      <alignment horizontal="left" vertical="center" indent="1"/>
    </xf>
    <xf numFmtId="0" fontId="51" fillId="0" borderId="36" xfId="0" applyFont="1" applyFill="1" applyBorder="1" applyAlignment="1">
      <alignment vertical="top"/>
    </xf>
    <xf numFmtId="0" fontId="51" fillId="0" borderId="38" xfId="0" applyFont="1" applyFill="1" applyBorder="1" applyAlignment="1">
      <alignment vertical="top"/>
    </xf>
    <xf numFmtId="178" fontId="31" fillId="0" borderId="31" xfId="12" applyNumberFormat="1" applyFont="1" applyBorder="1" applyAlignment="1">
      <alignment horizontal="left" vertical="center" indent="1"/>
    </xf>
    <xf numFmtId="0" fontId="33" fillId="0" borderId="32" xfId="0" applyFont="1" applyBorder="1">
      <alignment vertical="top"/>
    </xf>
    <xf numFmtId="178" fontId="31" fillId="0" borderId="32" xfId="12" applyNumberFormat="1" applyFont="1" applyBorder="1" applyAlignment="1">
      <alignment horizontal="left" vertical="center" indent="1"/>
    </xf>
    <xf numFmtId="0" fontId="26" fillId="0" borderId="32" xfId="0" applyFont="1" applyBorder="1" applyAlignment="1">
      <alignment vertical="top"/>
    </xf>
    <xf numFmtId="0" fontId="41" fillId="6" borderId="39" xfId="11" applyFont="1" applyFill="1" applyBorder="1" applyAlignment="1">
      <alignment vertical="center" wrapText="1"/>
    </xf>
    <xf numFmtId="0" fontId="41" fillId="6" borderId="41" xfId="11" applyFont="1" applyFill="1" applyBorder="1" applyAlignment="1">
      <alignment vertical="center" wrapText="1"/>
    </xf>
    <xf numFmtId="0" fontId="41" fillId="6" borderId="37" xfId="11" applyFont="1" applyFill="1" applyBorder="1" applyAlignment="1">
      <alignment vertical="center" wrapText="1"/>
    </xf>
    <xf numFmtId="0" fontId="33" fillId="0" borderId="40" xfId="0" applyFont="1" applyFill="1" applyBorder="1" applyAlignment="1">
      <alignment vertical="top"/>
    </xf>
    <xf numFmtId="0" fontId="33" fillId="0" borderId="42" xfId="0" applyFont="1" applyFill="1" applyBorder="1" applyAlignment="1">
      <alignment vertical="top"/>
    </xf>
    <xf numFmtId="0" fontId="33" fillId="0" borderId="38" xfId="0" applyFont="1" applyFill="1" applyBorder="1" applyAlignment="1">
      <alignment vertical="top"/>
    </xf>
    <xf numFmtId="178" fontId="34" fillId="6" borderId="35" xfId="12" applyNumberFormat="1" applyFont="1" applyFill="1" applyBorder="1" applyAlignment="1">
      <alignment horizontal="left" vertical="center" indent="1"/>
    </xf>
    <xf numFmtId="0" fontId="33" fillId="6" borderId="36" xfId="0" applyFont="1" applyFill="1" applyBorder="1" applyAlignment="1">
      <alignment vertical="top"/>
    </xf>
    <xf numFmtId="178" fontId="31" fillId="0" borderId="29" xfId="12" applyNumberFormat="1" applyFont="1" applyBorder="1" applyAlignment="1">
      <alignment horizontal="left" vertical="center" indent="1"/>
    </xf>
    <xf numFmtId="0" fontId="33" fillId="0" borderId="30" xfId="0" applyFont="1" applyBorder="1">
      <alignment vertical="top"/>
    </xf>
    <xf numFmtId="178" fontId="34" fillId="0" borderId="37" xfId="12" applyNumberFormat="1" applyFont="1" applyFill="1" applyBorder="1" applyAlignment="1">
      <alignment horizontal="left" vertical="center" indent="1"/>
    </xf>
    <xf numFmtId="0" fontId="41" fillId="7" borderId="41" xfId="11" applyFont="1" applyFill="1" applyBorder="1" applyAlignment="1">
      <alignment vertical="center" wrapText="1"/>
    </xf>
    <xf numFmtId="0" fontId="41" fillId="7" borderId="37" xfId="11" applyFont="1" applyFill="1" applyBorder="1" applyAlignment="1">
      <alignment vertical="center" wrapText="1"/>
    </xf>
    <xf numFmtId="178" fontId="31" fillId="0" borderId="43" xfId="12" applyNumberFormat="1" applyFont="1" applyBorder="1" applyAlignment="1">
      <alignment horizontal="left" vertical="center" indent="1"/>
    </xf>
    <xf numFmtId="0" fontId="33" fillId="0" borderId="44" xfId="0" applyFont="1" applyBorder="1">
      <alignment vertical="top"/>
    </xf>
    <xf numFmtId="178" fontId="49" fillId="0" borderId="44" xfId="12" applyNumberFormat="1" applyFont="1" applyFill="1" applyBorder="1" applyAlignment="1">
      <alignment horizontal="left" vertical="center" indent="1"/>
    </xf>
    <xf numFmtId="0" fontId="51" fillId="0" borderId="44" xfId="0" applyFont="1" applyFill="1" applyBorder="1" applyAlignment="1">
      <alignment vertical="top"/>
    </xf>
    <xf numFmtId="0" fontId="31" fillId="0" borderId="44" xfId="0" applyFont="1" applyBorder="1" applyAlignment="1">
      <alignment horizontal="left" vertical="center" indent="1"/>
    </xf>
    <xf numFmtId="0" fontId="32" fillId="0" borderId="44" xfId="0" applyFont="1" applyBorder="1" applyAlignment="1">
      <alignment horizontal="left" vertical="top" wrapText="1" indent="1"/>
    </xf>
    <xf numFmtId="178" fontId="31" fillId="0" borderId="45" xfId="12" applyNumberFormat="1" applyFont="1" applyBorder="1" applyAlignment="1">
      <alignment horizontal="left" vertical="center" indent="1"/>
    </xf>
    <xf numFmtId="0" fontId="33" fillId="0" borderId="46" xfId="0" applyFont="1" applyBorder="1">
      <alignment vertical="top"/>
    </xf>
    <xf numFmtId="178" fontId="49" fillId="0" borderId="46" xfId="12" applyNumberFormat="1" applyFont="1" applyFill="1" applyBorder="1" applyAlignment="1">
      <alignment horizontal="left" vertical="center" indent="1"/>
    </xf>
    <xf numFmtId="0" fontId="51" fillId="0" borderId="46" xfId="0" applyFont="1" applyFill="1" applyBorder="1" applyAlignment="1">
      <alignment vertical="top"/>
    </xf>
    <xf numFmtId="0" fontId="51" fillId="0" borderId="47" xfId="0" applyFont="1" applyFill="1" applyBorder="1" applyAlignment="1">
      <alignment vertical="top"/>
    </xf>
    <xf numFmtId="178" fontId="34" fillId="0" borderId="48" xfId="12" applyNumberFormat="1" applyFont="1" applyFill="1" applyBorder="1" applyAlignment="1">
      <alignment horizontal="left" vertical="center" indent="1"/>
    </xf>
    <xf numFmtId="178" fontId="34" fillId="0" borderId="49" xfId="12" applyNumberFormat="1" applyFont="1" applyFill="1" applyBorder="1" applyAlignment="1">
      <alignment horizontal="left" vertical="center" indent="1"/>
    </xf>
    <xf numFmtId="0" fontId="33" fillId="0" borderId="50" xfId="0" applyFont="1" applyFill="1" applyBorder="1" applyAlignment="1">
      <alignment vertical="top"/>
    </xf>
    <xf numFmtId="0" fontId="33" fillId="0" borderId="51" xfId="0" applyFont="1" applyFill="1" applyBorder="1" applyAlignment="1">
      <alignment vertical="top"/>
    </xf>
    <xf numFmtId="178" fontId="49" fillId="0" borderId="48" xfId="12" applyNumberFormat="1" applyFont="1" applyFill="1" applyBorder="1" applyAlignment="1">
      <alignment horizontal="left" vertical="center" indent="1"/>
    </xf>
    <xf numFmtId="0" fontId="51" fillId="0" borderId="50" xfId="0" applyFont="1" applyFill="1" applyBorder="1" applyAlignment="1">
      <alignment vertical="top"/>
    </xf>
    <xf numFmtId="178" fontId="34" fillId="0" borderId="46" xfId="12" applyNumberFormat="1" applyFont="1" applyFill="1" applyBorder="1" applyAlignment="1">
      <alignment horizontal="left" vertical="center" indent="1"/>
    </xf>
    <xf numFmtId="0" fontId="41" fillId="7" borderId="0" xfId="11" applyFont="1" applyFill="1" applyBorder="1" applyAlignment="1">
      <alignment vertical="center" wrapText="1"/>
    </xf>
    <xf numFmtId="0" fontId="41" fillId="7" borderId="30" xfId="11" applyFont="1" applyFill="1" applyBorder="1" applyAlignment="1">
      <alignment vertical="center" wrapText="1"/>
    </xf>
    <xf numFmtId="0" fontId="33" fillId="0" borderId="50" xfId="0" applyFont="1" applyBorder="1">
      <alignment vertical="top"/>
    </xf>
    <xf numFmtId="0" fontId="51" fillId="0" borderId="51" xfId="0" applyFont="1" applyFill="1" applyBorder="1" applyAlignment="1">
      <alignment vertical="top"/>
    </xf>
    <xf numFmtId="0" fontId="41" fillId="7" borderId="44" xfId="11" applyFont="1" applyFill="1" applyBorder="1" applyAlignment="1">
      <alignment vertical="center" wrapText="1"/>
    </xf>
    <xf numFmtId="0" fontId="33" fillId="0" borderId="52" xfId="0" applyFont="1" applyFill="1" applyBorder="1" applyAlignment="1">
      <alignment vertical="top"/>
    </xf>
    <xf numFmtId="178" fontId="49" fillId="0" borderId="49" xfId="12" applyNumberFormat="1" applyFont="1" applyFill="1" applyBorder="1" applyAlignment="1">
      <alignment horizontal="left" vertical="center" indent="1"/>
    </xf>
    <xf numFmtId="0" fontId="41" fillId="9" borderId="53" xfId="11" applyFont="1" applyFill="1" applyBorder="1" applyAlignment="1">
      <alignment vertical="center" wrapText="1"/>
    </xf>
    <xf numFmtId="0" fontId="41" fillId="9" borderId="54" xfId="11" applyFont="1" applyFill="1" applyBorder="1" applyAlignment="1">
      <alignment vertical="center" wrapText="1"/>
    </xf>
    <xf numFmtId="0" fontId="41" fillId="9" borderId="55" xfId="11" applyFont="1" applyFill="1" applyBorder="1" applyAlignment="1">
      <alignment vertical="center" wrapText="1"/>
    </xf>
    <xf numFmtId="0" fontId="33" fillId="0" borderId="56" xfId="0" applyFont="1" applyFill="1" applyBorder="1" applyAlignment="1">
      <alignment vertical="top"/>
    </xf>
    <xf numFmtId="0" fontId="33" fillId="0" borderId="57" xfId="0" applyFont="1" applyFill="1" applyBorder="1" applyAlignment="1">
      <alignment vertical="top"/>
    </xf>
    <xf numFmtId="0" fontId="33" fillId="0" borderId="58" xfId="0" applyFont="1" applyFill="1" applyBorder="1" applyAlignment="1">
      <alignment vertical="top"/>
    </xf>
    <xf numFmtId="178" fontId="31" fillId="0" borderId="59" xfId="12" applyNumberFormat="1" applyFont="1" applyBorder="1" applyAlignment="1">
      <alignment horizontal="left" vertical="center" indent="1"/>
    </xf>
    <xf numFmtId="0" fontId="33" fillId="0" borderId="60" xfId="0" applyFont="1" applyBorder="1">
      <alignment vertical="top"/>
    </xf>
    <xf numFmtId="178" fontId="31" fillId="0" borderId="60" xfId="12" applyNumberFormat="1" applyFont="1" applyFill="1" applyBorder="1" applyAlignment="1">
      <alignment horizontal="left" vertical="center" indent="1"/>
    </xf>
    <xf numFmtId="0" fontId="26" fillId="0" borderId="60" xfId="0" applyFont="1" applyFill="1" applyBorder="1" applyAlignment="1">
      <alignment vertical="top"/>
    </xf>
    <xf numFmtId="0" fontId="26" fillId="0" borderId="58" xfId="0" applyFont="1" applyFill="1" applyBorder="1" applyAlignment="1">
      <alignment vertical="top"/>
    </xf>
    <xf numFmtId="0" fontId="31" fillId="0" borderId="60" xfId="0" applyFont="1" applyBorder="1" applyAlignment="1">
      <alignment horizontal="left" vertical="center" indent="1"/>
    </xf>
    <xf numFmtId="0" fontId="32" fillId="0" borderId="60" xfId="0" applyFont="1" applyBorder="1" applyAlignment="1">
      <alignment horizontal="left" vertical="top" wrapText="1" indent="1"/>
    </xf>
    <xf numFmtId="178" fontId="31" fillId="0" borderId="61" xfId="12" applyNumberFormat="1" applyFont="1" applyBorder="1" applyAlignment="1">
      <alignment horizontal="left" vertical="center" indent="1"/>
    </xf>
    <xf numFmtId="0" fontId="33" fillId="0" borderId="62" xfId="0" applyFont="1" applyBorder="1">
      <alignment vertical="top"/>
    </xf>
    <xf numFmtId="178" fontId="31" fillId="0" borderId="62" xfId="12" applyNumberFormat="1" applyFont="1" applyFill="1" applyBorder="1" applyAlignment="1">
      <alignment horizontal="left" vertical="center" indent="1"/>
    </xf>
    <xf numFmtId="0" fontId="26" fillId="0" borderId="62" xfId="0" applyFont="1" applyFill="1" applyBorder="1" applyAlignment="1">
      <alignment vertical="top"/>
    </xf>
    <xf numFmtId="0" fontId="26" fillId="0" borderId="63" xfId="0" applyFont="1" applyFill="1" applyBorder="1" applyAlignment="1">
      <alignment vertical="top"/>
    </xf>
    <xf numFmtId="178" fontId="34" fillId="0" borderId="64" xfId="12" applyNumberFormat="1" applyFont="1" applyFill="1" applyBorder="1" applyAlignment="1">
      <alignment horizontal="left" vertical="center" indent="1"/>
    </xf>
    <xf numFmtId="178" fontId="34" fillId="0" borderId="55" xfId="12" applyNumberFormat="1" applyFont="1" applyFill="1" applyBorder="1" applyAlignment="1">
      <alignment horizontal="left" vertical="center" indent="1"/>
    </xf>
    <xf numFmtId="0" fontId="33" fillId="0" borderId="63" xfId="0" applyFont="1" applyFill="1" applyBorder="1" applyAlignment="1">
      <alignment vertical="top"/>
    </xf>
    <xf numFmtId="178" fontId="31" fillId="8" borderId="26" xfId="12" applyNumberFormat="1" applyFont="1" applyFill="1" applyBorder="1" applyAlignment="1">
      <alignment horizontal="left" vertical="center" indent="1"/>
    </xf>
    <xf numFmtId="0" fontId="47" fillId="8" borderId="26" xfId="0" applyFont="1" applyFill="1" applyBorder="1" applyAlignment="1">
      <alignment horizontal="center" vertical="center"/>
    </xf>
    <xf numFmtId="0" fontId="50" fillId="0" borderId="0" xfId="5" applyFont="1" applyFill="1" applyBorder="1" applyAlignment="1"/>
    <xf numFmtId="0" fontId="30" fillId="0" borderId="4" xfId="15" applyFont="1" applyFill="1" applyBorder="1" applyAlignment="1">
      <alignment horizontal="center" vertical="top"/>
    </xf>
    <xf numFmtId="0" fontId="52" fillId="0" borderId="0" xfId="5" applyFont="1" applyFill="1" applyBorder="1" applyAlignment="1">
      <alignment horizontal="left"/>
    </xf>
    <xf numFmtId="0" fontId="52" fillId="0" borderId="0" xfId="5" applyFont="1" applyFill="1" applyBorder="1" applyAlignment="1"/>
    <xf numFmtId="0" fontId="53" fillId="0" borderId="0" xfId="5" applyFont="1" applyFill="1" applyBorder="1" applyAlignment="1"/>
    <xf numFmtId="0" fontId="36" fillId="0" borderId="0" xfId="5" applyFont="1" applyFill="1" applyBorder="1">
      <alignment vertical="center"/>
    </xf>
    <xf numFmtId="0" fontId="26" fillId="9" borderId="0" xfId="11" applyFont="1" applyFill="1" applyBorder="1" applyAlignment="1">
      <alignment horizontal="left" vertical="center" wrapText="1" indent="1"/>
    </xf>
    <xf numFmtId="0" fontId="33" fillId="9" borderId="0" xfId="0" applyFont="1" applyFill="1" applyBorder="1">
      <alignment vertical="top"/>
    </xf>
    <xf numFmtId="0" fontId="38" fillId="0" borderId="0" xfId="5" applyFont="1" applyFill="1" applyBorder="1">
      <alignment vertical="center"/>
    </xf>
    <xf numFmtId="0" fontId="26" fillId="8" borderId="0" xfId="11" applyFont="1" applyFill="1" applyBorder="1" applyAlignment="1">
      <alignment horizontal="left" vertical="center" wrapText="1" indent="1"/>
    </xf>
    <xf numFmtId="0" fontId="33" fillId="8" borderId="0" xfId="0" applyFont="1" applyFill="1" applyBorder="1">
      <alignment vertical="top"/>
    </xf>
    <xf numFmtId="0" fontId="45" fillId="0" borderId="0" xfId="5" applyFont="1" applyFill="1" applyBorder="1" applyAlignment="1"/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7.wdp"/><Relationship Id="rId1" Type="http://schemas.openxmlformats.org/officeDocument/2006/relationships/image" Target="../media/image13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8.wdp"/><Relationship Id="rId1" Type="http://schemas.openxmlformats.org/officeDocument/2006/relationships/image" Target="../media/image14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2.jpe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07/relationships/hdphoto" Target="../media/hdphoto3.wdp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07/relationships/hdphoto" Target="../media/hdphoto4.wdp"/><Relationship Id="rId1" Type="http://schemas.openxmlformats.org/officeDocument/2006/relationships/image" Target="../media/image8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07/relationships/hdphoto" Target="../media/hdphoto5.wdp"/><Relationship Id="rId1" Type="http://schemas.openxmlformats.org/officeDocument/2006/relationships/image" Target="../media/image9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microsoft.com/office/2007/relationships/hdphoto" Target="../media/hdphoto6.wdp"/><Relationship Id="rId1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638174</xdr:colOff>
      <xdr:row>0</xdr:row>
      <xdr:rowOff>0</xdr:rowOff>
    </xdr:from>
    <xdr:to>
      <xdr:col>7</xdr:col>
      <xdr:colOff>1181099</xdr:colOff>
      <xdr:row>2</xdr:row>
      <xdr:rowOff>19050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45E91BC-9E5F-42E9-A673-03E068F9E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45000"/>
                  </a14:imgEffect>
                  <a14:imgEffect>
                    <a14:brightnessContrast bright="22000" contrast="36000"/>
                  </a14:imgEffect>
                </a14:imgLayer>
              </a14:imgProps>
            </a:ext>
          </a:extLst>
        </a:blip>
        <a:srcRect l="836" t="5817" r="1393" b="9877"/>
        <a:stretch/>
      </xdr:blipFill>
      <xdr:spPr>
        <a:xfrm>
          <a:off x="6076949" y="0"/>
          <a:ext cx="3190875" cy="1409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38100</xdr:colOff>
      <xdr:row>0</xdr:row>
      <xdr:rowOff>28575</xdr:rowOff>
    </xdr:from>
    <xdr:to>
      <xdr:col>14</xdr:col>
      <xdr:colOff>31750</xdr:colOff>
      <xdr:row>1</xdr:row>
      <xdr:rowOff>1057275</xdr:rowOff>
    </xdr:to>
    <xdr:pic>
      <xdr:nvPicPr>
        <xdr:cNvPr id="3" name="画像 2" descr="冬の建物と木" title="ヘッダー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48800" y="28575"/>
          <a:ext cx="3908425" cy="1143000"/>
        </a:xfrm>
        <a:prstGeom prst="rect">
          <a:avLst/>
        </a:prstGeom>
      </xdr:spPr>
    </xdr:pic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0240B72-F8F2-410B-9FFB-7DFD19AD98B1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AF41FB0-0678-4FCC-8FA5-4FA386FAFDD2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85725</xdr:colOff>
      <xdr:row>0</xdr:row>
      <xdr:rowOff>0</xdr:rowOff>
    </xdr:from>
    <xdr:to>
      <xdr:col>3</xdr:col>
      <xdr:colOff>1114425</xdr:colOff>
      <xdr:row>1</xdr:row>
      <xdr:rowOff>685800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26AAD5E-B415-49FE-A674-2650841D8F87}"/>
            </a:ext>
          </a:extLst>
        </xdr:cNvPr>
        <xdr:cNvSpPr txBox="1"/>
      </xdr:nvSpPr>
      <xdr:spPr>
        <a:xfrm>
          <a:off x="85725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114300</xdr:colOff>
      <xdr:row>1</xdr:row>
      <xdr:rowOff>547687</xdr:rowOff>
    </xdr:from>
    <xdr:to>
      <xdr:col>6</xdr:col>
      <xdr:colOff>28575</xdr:colOff>
      <xdr:row>1</xdr:row>
      <xdr:rowOff>1171575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9AE9C92-3623-4BF5-8E49-820F83C39472}"/>
            </a:ext>
          </a:extLst>
        </xdr:cNvPr>
        <xdr:cNvSpPr txBox="1"/>
      </xdr:nvSpPr>
      <xdr:spPr>
        <a:xfrm>
          <a:off x="114300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533400</xdr:colOff>
      <xdr:row>0</xdr:row>
      <xdr:rowOff>0</xdr:rowOff>
    </xdr:from>
    <xdr:to>
      <xdr:col>7</xdr:col>
      <xdr:colOff>1305408</xdr:colOff>
      <xdr:row>1</xdr:row>
      <xdr:rowOff>752475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5C9BF22-C9F6-4D23-99A6-E1ED1581B3F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723899</xdr:colOff>
      <xdr:row>1</xdr:row>
      <xdr:rowOff>690562</xdr:rowOff>
    </xdr:from>
    <xdr:to>
      <xdr:col>7</xdr:col>
      <xdr:colOff>1266825</xdr:colOff>
      <xdr:row>3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5C5E8AB-5668-4165-A9B9-C50F28E086DB}"/>
            </a:ext>
          </a:extLst>
        </xdr:cNvPr>
        <xdr:cNvSpPr txBox="1"/>
      </xdr:nvSpPr>
      <xdr:spPr>
        <a:xfrm>
          <a:off x="7486649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11" name="図 10">
          <a:extLst>
            <a:ext uri="{FF2B5EF4-FFF2-40B4-BE49-F238E27FC236}">
              <a16:creationId xmlns:a16="http://schemas.microsoft.com/office/drawing/2014/main" id="{F101CC95-567A-4355-94FE-9DF9395C9FD1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251591</xdr:colOff>
      <xdr:row>1</xdr:row>
      <xdr:rowOff>0</xdr:rowOff>
    </xdr:from>
    <xdr:to>
      <xdr:col>8</xdr:col>
      <xdr:colOff>139700</xdr:colOff>
      <xdr:row>1</xdr:row>
      <xdr:rowOff>1143000</xdr:rowOff>
    </xdr:to>
    <xdr:pic>
      <xdr:nvPicPr>
        <xdr:cNvPr id="2" name="画像 1" descr="秋の建物と木" title="ヘッダー秋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90366" y="114300"/>
          <a:ext cx="3860034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232541</xdr:colOff>
      <xdr:row>1</xdr:row>
      <xdr:rowOff>76200</xdr:rowOff>
    </xdr:from>
    <xdr:to>
      <xdr:col>8</xdr:col>
      <xdr:colOff>120650</xdr:colOff>
      <xdr:row>1</xdr:row>
      <xdr:rowOff>1219200</xdr:rowOff>
    </xdr:to>
    <xdr:pic>
      <xdr:nvPicPr>
        <xdr:cNvPr id="2" name="画像 1" descr="秋の建物と木" title="ヘッダー秋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5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8441" y="190500"/>
          <a:ext cx="3860034" cy="1143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0</xdr:row>
      <xdr:rowOff>0</xdr:rowOff>
    </xdr:from>
    <xdr:to>
      <xdr:col>3</xdr:col>
      <xdr:colOff>1171575</xdr:colOff>
      <xdr:row>1</xdr:row>
      <xdr:rowOff>685800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793605D-1F5D-4906-973A-F5D5D64281C7}"/>
            </a:ext>
          </a:extLst>
        </xdr:cNvPr>
        <xdr:cNvSpPr txBox="1"/>
      </xdr:nvSpPr>
      <xdr:spPr>
        <a:xfrm>
          <a:off x="95250" y="0"/>
          <a:ext cx="3867150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142874</xdr:colOff>
      <xdr:row>1</xdr:row>
      <xdr:rowOff>547687</xdr:rowOff>
    </xdr:from>
    <xdr:to>
      <xdr:col>6</xdr:col>
      <xdr:colOff>57150</xdr:colOff>
      <xdr:row>1</xdr:row>
      <xdr:rowOff>1171575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0FE6E83-9CC4-4700-A138-DDF7A3549FBD}"/>
            </a:ext>
          </a:extLst>
        </xdr:cNvPr>
        <xdr:cNvSpPr txBox="1"/>
      </xdr:nvSpPr>
      <xdr:spPr>
        <a:xfrm>
          <a:off x="142874" y="661987"/>
          <a:ext cx="667702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oneCellAnchor>
    <xdr:from>
      <xdr:col>3</xdr:col>
      <xdr:colOff>76199</xdr:colOff>
      <xdr:row>14</xdr:row>
      <xdr:rowOff>238125</xdr:rowOff>
    </xdr:from>
    <xdr:ext cx="2714626" cy="62865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9138F63-6D9D-4C19-A81F-2595C9282B21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14</xdr:row>
      <xdr:rowOff>233362</xdr:rowOff>
    </xdr:from>
    <xdr:to>
      <xdr:col>7</xdr:col>
      <xdr:colOff>895350</xdr:colOff>
      <xdr:row>16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8DC516F-3C4D-47E9-A7BC-242D2BAEDDE5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 editAs="oneCell">
    <xdr:from>
      <xdr:col>5</xdr:col>
      <xdr:colOff>676275</xdr:colOff>
      <xdr:row>0</xdr:row>
      <xdr:rowOff>0</xdr:rowOff>
    </xdr:from>
    <xdr:to>
      <xdr:col>8</xdr:col>
      <xdr:colOff>124308</xdr:colOff>
      <xdr:row>1</xdr:row>
      <xdr:rowOff>752475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AD3FF2D-98BD-45E3-9B2D-0773FD2F926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866774</xdr:colOff>
      <xdr:row>1</xdr:row>
      <xdr:rowOff>690562</xdr:rowOff>
    </xdr:from>
    <xdr:to>
      <xdr:col>8</xdr:col>
      <xdr:colOff>85725</xdr:colOff>
      <xdr:row>3</xdr:row>
      <xdr:rowOff>47625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FB687A6-452A-4620-BEA5-E97EA8417AE2}"/>
            </a:ext>
          </a:extLst>
        </xdr:cNvPr>
        <xdr:cNvSpPr txBox="1"/>
      </xdr:nvSpPr>
      <xdr:spPr>
        <a:xfrm>
          <a:off x="7486649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76200</xdr:colOff>
      <xdr:row>16</xdr:row>
      <xdr:rowOff>40821</xdr:rowOff>
    </xdr:from>
    <xdr:ext cx="579665" cy="579665"/>
    <xdr:pic>
      <xdr:nvPicPr>
        <xdr:cNvPr id="14" name="図 13">
          <a:extLst>
            <a:ext uri="{FF2B5EF4-FFF2-40B4-BE49-F238E27FC236}">
              <a16:creationId xmlns:a16="http://schemas.microsoft.com/office/drawing/2014/main" id="{270532BA-1722-4B86-BBC9-57BF965651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5557" y="7021285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0</xdr:row>
      <xdr:rowOff>66676</xdr:rowOff>
    </xdr:from>
    <xdr:to>
      <xdr:col>7</xdr:col>
      <xdr:colOff>1228725</xdr:colOff>
      <xdr:row>1</xdr:row>
      <xdr:rowOff>1224644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148327C-3398-485A-8740-5CC91266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55000"/>
                  </a14:imgEffect>
                  <a14:imgEffect>
                    <a14:brightnessContrast bright="40000" contrast="1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76950" y="66676"/>
          <a:ext cx="3238500" cy="127226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0</xdr:colOff>
      <xdr:row>1</xdr:row>
      <xdr:rowOff>666750</xdr:rowOff>
    </xdr:from>
    <xdr:to>
      <xdr:col>15</xdr:col>
      <xdr:colOff>146050</xdr:colOff>
      <xdr:row>4</xdr:row>
      <xdr:rowOff>38100</xdr:rowOff>
    </xdr:to>
    <xdr:pic>
      <xdr:nvPicPr>
        <xdr:cNvPr id="2" name="画像 1" descr="冬の建物と木" title="ヘッダー冬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06050" y="781050"/>
          <a:ext cx="3908425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04BC24F-82C2-409D-A0CA-45390BAA9F5D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0</xdr:colOff>
      <xdr:row>1</xdr:row>
      <xdr:rowOff>547687</xdr:rowOff>
    </xdr:from>
    <xdr:to>
      <xdr:col>5</xdr:col>
      <xdr:colOff>1238250</xdr:colOff>
      <xdr:row>1</xdr:row>
      <xdr:rowOff>1171575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AB1D9C5-A85C-4D18-9FFB-D3A377315348}"/>
            </a:ext>
          </a:extLst>
        </xdr:cNvPr>
        <xdr:cNvSpPr txBox="1"/>
      </xdr:nvSpPr>
      <xdr:spPr>
        <a:xfrm>
          <a:off x="0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533400</xdr:colOff>
      <xdr:row>0</xdr:row>
      <xdr:rowOff>0</xdr:rowOff>
    </xdr:from>
    <xdr:to>
      <xdr:col>7</xdr:col>
      <xdr:colOff>1305408</xdr:colOff>
      <xdr:row>1</xdr:row>
      <xdr:rowOff>752475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3136EB6-946A-4F5B-9D31-3339C6BA1A7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723899</xdr:colOff>
      <xdr:row>1</xdr:row>
      <xdr:rowOff>690562</xdr:rowOff>
    </xdr:from>
    <xdr:to>
      <xdr:col>7</xdr:col>
      <xdr:colOff>1266825</xdr:colOff>
      <xdr:row>3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D77F701-6C9B-4049-9AF7-3EA3867EAE59}"/>
            </a:ext>
          </a:extLst>
        </xdr:cNvPr>
        <xdr:cNvSpPr txBox="1"/>
      </xdr:nvSpPr>
      <xdr:spPr>
        <a:xfrm>
          <a:off x="7486649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2F9DEF2-C520-468E-BD44-41D602B47767}"/>
            </a:ext>
          </a:extLst>
        </xdr:cNvPr>
        <xdr:cNvSpPr txBox="1"/>
      </xdr:nvSpPr>
      <xdr:spPr>
        <a:xfrm>
          <a:off x="2724149" y="6362700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2C4C26-7B49-4A43-806C-93A855B4EFDD}"/>
            </a:ext>
          </a:extLst>
        </xdr:cNvPr>
        <xdr:cNvSpPr txBox="1"/>
      </xdr:nvSpPr>
      <xdr:spPr>
        <a:xfrm>
          <a:off x="5572124" y="6357937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152400</xdr:colOff>
      <xdr:row>15</xdr:row>
      <xdr:rowOff>19050</xdr:rowOff>
    </xdr:from>
    <xdr:ext cx="579665" cy="579665"/>
    <xdr:pic>
      <xdr:nvPicPr>
        <xdr:cNvPr id="11" name="図 10">
          <a:extLst>
            <a:ext uri="{FF2B5EF4-FFF2-40B4-BE49-F238E27FC236}">
              <a16:creationId xmlns:a16="http://schemas.microsoft.com/office/drawing/2014/main" id="{29B1272D-01EF-4049-B842-C2D74C0F970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1</xdr:row>
      <xdr:rowOff>895350</xdr:rowOff>
    </xdr:from>
    <xdr:to>
      <xdr:col>14</xdr:col>
      <xdr:colOff>698500</xdr:colOff>
      <xdr:row>4</xdr:row>
      <xdr:rowOff>266700</xdr:rowOff>
    </xdr:to>
    <xdr:pic>
      <xdr:nvPicPr>
        <xdr:cNvPr id="2" name="画像 1" descr="冬の建物と木" title="ヘッダー冬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06025" y="1009650"/>
          <a:ext cx="3908425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0</xdr:row>
      <xdr:rowOff>55600</xdr:rowOff>
    </xdr:from>
    <xdr:to>
      <xdr:col>7</xdr:col>
      <xdr:colOff>1181100</xdr:colOff>
      <xdr:row>1</xdr:row>
      <xdr:rowOff>1209674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8B956D3-582A-4851-9FEE-62D753C14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-70000"/>
                  </a14:imgEffect>
                  <a14:imgEffect>
                    <a14:saturation sat="132000"/>
                  </a14:imgEffect>
                  <a14:imgEffect>
                    <a14:brightnessContrast bright="1000"/>
                  </a14:imgEffect>
                </a14:imgLayer>
              </a14:imgProps>
            </a:ext>
          </a:extLst>
        </a:blip>
        <a:srcRect t="4707" b="17901"/>
        <a:stretch/>
      </xdr:blipFill>
      <xdr:spPr>
        <a:xfrm>
          <a:off x="5981700" y="55600"/>
          <a:ext cx="3286125" cy="12683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5AB9649-D2C3-4F8F-BD8D-63C4ED38BFD2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28575</xdr:colOff>
      <xdr:row>1</xdr:row>
      <xdr:rowOff>547687</xdr:rowOff>
    </xdr:from>
    <xdr:to>
      <xdr:col>5</xdr:col>
      <xdr:colOff>1266825</xdr:colOff>
      <xdr:row>1</xdr:row>
      <xdr:rowOff>1171575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4B72C23-B790-478C-BF9D-66F89B795568}"/>
            </a:ext>
          </a:extLst>
        </xdr:cNvPr>
        <xdr:cNvSpPr txBox="1"/>
      </xdr:nvSpPr>
      <xdr:spPr>
        <a:xfrm>
          <a:off x="28575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0</xdr:rowOff>
    </xdr:from>
    <xdr:to>
      <xdr:col>7</xdr:col>
      <xdr:colOff>1219683</xdr:colOff>
      <xdr:row>1</xdr:row>
      <xdr:rowOff>752475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21F97D-D6F1-4CC3-A9DA-FA7109706FA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</xdr:row>
      <xdr:rowOff>690562</xdr:rowOff>
    </xdr:from>
    <xdr:to>
      <xdr:col>7</xdr:col>
      <xdr:colOff>1181100</xdr:colOff>
      <xdr:row>3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9DA29CA-579A-429E-979F-F2CEF0D04774}"/>
            </a:ext>
          </a:extLst>
        </xdr:cNvPr>
        <xdr:cNvSpPr txBox="1"/>
      </xdr:nvSpPr>
      <xdr:spPr>
        <a:xfrm>
          <a:off x="7400924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AE67211-90F2-43C3-867A-43597700ACE7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8E06EA2-C8F0-474D-972C-6E545F562EC2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11" name="図 10">
          <a:extLst>
            <a:ext uri="{FF2B5EF4-FFF2-40B4-BE49-F238E27FC236}">
              <a16:creationId xmlns:a16="http://schemas.microsoft.com/office/drawing/2014/main" id="{44789A58-1DD7-411E-B28C-E126E8C97FFD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476250</xdr:colOff>
      <xdr:row>0</xdr:row>
      <xdr:rowOff>66675</xdr:rowOff>
    </xdr:from>
    <xdr:to>
      <xdr:col>7</xdr:col>
      <xdr:colOff>1265204</xdr:colOff>
      <xdr:row>1</xdr:row>
      <xdr:rowOff>1238251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8097B4D-713B-4C58-B31D-4369E4FDA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65000"/>
                  </a14:imgEffect>
                  <a14:imgEffect>
                    <a14:brightnessContrast bright="30000" contrast="35000"/>
                  </a14:imgEffect>
                </a14:imgLayer>
              </a14:imgProps>
            </a:ext>
          </a:extLst>
        </a:blip>
        <a:srcRect t="21323" b="22556"/>
        <a:stretch/>
      </xdr:blipFill>
      <xdr:spPr>
        <a:xfrm>
          <a:off x="5915025" y="66675"/>
          <a:ext cx="3436904" cy="12858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704850</xdr:colOff>
      <xdr:row>3</xdr:row>
      <xdr:rowOff>0</xdr:rowOff>
    </xdr:from>
    <xdr:to>
      <xdr:col>14</xdr:col>
      <xdr:colOff>688975</xdr:colOff>
      <xdr:row>6</xdr:row>
      <xdr:rowOff>38100</xdr:rowOff>
    </xdr:to>
    <xdr:pic>
      <xdr:nvPicPr>
        <xdr:cNvPr id="3" name="画像 2" descr="春の建物と木" title="ヘッダー春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58425" y="1638300"/>
          <a:ext cx="3908425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7EC73D7-F648-4ED3-B6D7-F1BAFE5D287B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28575</xdr:colOff>
      <xdr:row>1</xdr:row>
      <xdr:rowOff>547687</xdr:rowOff>
    </xdr:from>
    <xdr:to>
      <xdr:col>5</xdr:col>
      <xdr:colOff>1266825</xdr:colOff>
      <xdr:row>1</xdr:row>
      <xdr:rowOff>1171575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763F563-94B0-410B-80D4-365C58029D0A}"/>
            </a:ext>
          </a:extLst>
        </xdr:cNvPr>
        <xdr:cNvSpPr txBox="1"/>
      </xdr:nvSpPr>
      <xdr:spPr>
        <a:xfrm>
          <a:off x="28575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0</xdr:rowOff>
    </xdr:from>
    <xdr:to>
      <xdr:col>7</xdr:col>
      <xdr:colOff>1219683</xdr:colOff>
      <xdr:row>1</xdr:row>
      <xdr:rowOff>752475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F1F88E7-AF8E-41A8-92FC-B0DA0487775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</xdr:row>
      <xdr:rowOff>690562</xdr:rowOff>
    </xdr:from>
    <xdr:to>
      <xdr:col>7</xdr:col>
      <xdr:colOff>1181100</xdr:colOff>
      <xdr:row>3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CF9B980-E545-469E-8CFA-87C756A1495D}"/>
            </a:ext>
          </a:extLst>
        </xdr:cNvPr>
        <xdr:cNvSpPr txBox="1"/>
      </xdr:nvSpPr>
      <xdr:spPr>
        <a:xfrm>
          <a:off x="7400924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9851166-3168-4E3C-A56C-5E50216D65D0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2CB4DB-8C56-419E-AC29-39B91CE7C7E2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10" name="図 9">
          <a:extLst>
            <a:ext uri="{FF2B5EF4-FFF2-40B4-BE49-F238E27FC236}">
              <a16:creationId xmlns:a16="http://schemas.microsoft.com/office/drawing/2014/main" id="{9580C2D6-F392-4964-BA32-DA553F378278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561975</xdr:colOff>
      <xdr:row>0</xdr:row>
      <xdr:rowOff>0</xdr:rowOff>
    </xdr:from>
    <xdr:to>
      <xdr:col>7</xdr:col>
      <xdr:colOff>1085850</xdr:colOff>
      <xdr:row>1</xdr:row>
      <xdr:rowOff>1249836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F3243E1-1D7E-40F9-8643-71CF2844E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46000"/>
                  </a14:imgEffect>
                </a14:imgLayer>
              </a14:imgProps>
            </a:ext>
          </a:extLst>
        </a:blip>
        <a:srcRect l="264" t="24478" r="-264" b="5973"/>
        <a:stretch/>
      </xdr:blipFill>
      <xdr:spPr>
        <a:xfrm>
          <a:off x="6000750" y="0"/>
          <a:ext cx="3171825" cy="13641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361950</xdr:colOff>
      <xdr:row>1</xdr:row>
      <xdr:rowOff>542925</xdr:rowOff>
    </xdr:from>
    <xdr:to>
      <xdr:col>14</xdr:col>
      <xdr:colOff>346075</xdr:colOff>
      <xdr:row>3</xdr:row>
      <xdr:rowOff>161925</xdr:rowOff>
    </xdr:to>
    <xdr:pic>
      <xdr:nvPicPr>
        <xdr:cNvPr id="2" name="画像 1" descr="春の建物と木" title="ヘッダー春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15525" y="657225"/>
          <a:ext cx="3908425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F8CE601-0F81-49AB-BFDA-D6CD07E5CC9A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28575</xdr:colOff>
      <xdr:row>1</xdr:row>
      <xdr:rowOff>547687</xdr:rowOff>
    </xdr:from>
    <xdr:to>
      <xdr:col>5</xdr:col>
      <xdr:colOff>1266825</xdr:colOff>
      <xdr:row>1</xdr:row>
      <xdr:rowOff>1171575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B2C62A3-BD88-43F8-8AA3-A07C895F0C6A}"/>
            </a:ext>
          </a:extLst>
        </xdr:cNvPr>
        <xdr:cNvSpPr txBox="1"/>
      </xdr:nvSpPr>
      <xdr:spPr>
        <a:xfrm>
          <a:off x="28575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0</xdr:rowOff>
    </xdr:from>
    <xdr:to>
      <xdr:col>7</xdr:col>
      <xdr:colOff>1219683</xdr:colOff>
      <xdr:row>1</xdr:row>
      <xdr:rowOff>752475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40C7DD1-5477-4BA9-9C22-3E83D6E6D5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</xdr:row>
      <xdr:rowOff>690562</xdr:rowOff>
    </xdr:from>
    <xdr:to>
      <xdr:col>7</xdr:col>
      <xdr:colOff>1181100</xdr:colOff>
      <xdr:row>3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4F67343-2BF0-4AAB-9067-F0149C66EBA1}"/>
            </a:ext>
          </a:extLst>
        </xdr:cNvPr>
        <xdr:cNvSpPr txBox="1"/>
      </xdr:nvSpPr>
      <xdr:spPr>
        <a:xfrm>
          <a:off x="7400924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87D5374-4AD0-43CF-9570-5DDB4BBA78B5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BA60A1F-D133-410F-9567-54A29C26029F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9" name="図 8">
          <a:extLst>
            <a:ext uri="{FF2B5EF4-FFF2-40B4-BE49-F238E27FC236}">
              <a16:creationId xmlns:a16="http://schemas.microsoft.com/office/drawing/2014/main" id="{D0880F94-1664-4313-96A8-8A529705FE94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0</xdr:rowOff>
    </xdr:from>
    <xdr:to>
      <xdr:col>7</xdr:col>
      <xdr:colOff>1276351</xdr:colOff>
      <xdr:row>1</xdr:row>
      <xdr:rowOff>1228725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6E6350B-84A1-4B3D-9317-179DD6D98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75000"/>
                  </a14:imgEffect>
                  <a14:imgEffect>
                    <a14:brightnessContrast bright="40000" contrast="-5000"/>
                  </a14:imgEffect>
                </a14:imgLayer>
              </a14:imgProps>
            </a:ext>
          </a:extLst>
        </a:blip>
        <a:srcRect t="16378" b="10345"/>
        <a:stretch/>
      </xdr:blipFill>
      <xdr:spPr>
        <a:xfrm>
          <a:off x="6029325" y="0"/>
          <a:ext cx="3333751" cy="1343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371475</xdr:colOff>
      <xdr:row>1</xdr:row>
      <xdr:rowOff>1038225</xdr:rowOff>
    </xdr:from>
    <xdr:to>
      <xdr:col>14</xdr:col>
      <xdr:colOff>355600</xdr:colOff>
      <xdr:row>4</xdr:row>
      <xdr:rowOff>409575</xdr:rowOff>
    </xdr:to>
    <xdr:pic>
      <xdr:nvPicPr>
        <xdr:cNvPr id="2" name="画像 1" descr="春の建物と木" title="ヘッダー春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25050" y="1152525"/>
          <a:ext cx="3908425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7D71BDC-6042-4247-8145-DD46D1885FFD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28575</xdr:colOff>
      <xdr:row>1</xdr:row>
      <xdr:rowOff>547687</xdr:rowOff>
    </xdr:from>
    <xdr:to>
      <xdr:col>5</xdr:col>
      <xdr:colOff>1266825</xdr:colOff>
      <xdr:row>1</xdr:row>
      <xdr:rowOff>1171575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086C92-5C4D-4DEC-8FF9-12EE950CCE8D}"/>
            </a:ext>
          </a:extLst>
        </xdr:cNvPr>
        <xdr:cNvSpPr txBox="1"/>
      </xdr:nvSpPr>
      <xdr:spPr>
        <a:xfrm>
          <a:off x="28575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0</xdr:rowOff>
    </xdr:from>
    <xdr:to>
      <xdr:col>7</xdr:col>
      <xdr:colOff>1219683</xdr:colOff>
      <xdr:row>1</xdr:row>
      <xdr:rowOff>752475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F48C432-30D8-4F04-B5CE-06D4BBB1E9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</xdr:row>
      <xdr:rowOff>690562</xdr:rowOff>
    </xdr:from>
    <xdr:to>
      <xdr:col>7</xdr:col>
      <xdr:colOff>1181100</xdr:colOff>
      <xdr:row>3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604AA23-71FA-4D0F-AC9B-51EE0B7C960D}"/>
            </a:ext>
          </a:extLst>
        </xdr:cNvPr>
        <xdr:cNvSpPr txBox="1"/>
      </xdr:nvSpPr>
      <xdr:spPr>
        <a:xfrm>
          <a:off x="7400924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AED8B1F-6054-4F98-A5B6-E418E5F4475A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CED802E-E509-4DE2-AB38-132B649106DA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9" name="図 8">
          <a:extLst>
            <a:ext uri="{FF2B5EF4-FFF2-40B4-BE49-F238E27FC236}">
              <a16:creationId xmlns:a16="http://schemas.microsoft.com/office/drawing/2014/main" id="{A8047C50-C5EE-4656-8211-84C7FF880B1F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0</xdr:row>
      <xdr:rowOff>0</xdr:rowOff>
    </xdr:from>
    <xdr:to>
      <xdr:col>8</xdr:col>
      <xdr:colOff>64008</xdr:colOff>
      <xdr:row>1</xdr:row>
      <xdr:rowOff>1247775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32A34381-C00A-4CDB-B91E-D49765E66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65000"/>
                  </a14:imgEffect>
                  <a14:imgEffect>
                    <a14:brightnessContrast bright="30000"/>
                  </a14:imgEffect>
                </a14:imgLayer>
              </a14:imgProps>
            </a:ext>
          </a:extLst>
        </a:blip>
        <a:srcRect t="16875" b="7841"/>
        <a:stretch/>
      </xdr:blipFill>
      <xdr:spPr>
        <a:xfrm>
          <a:off x="6010275" y="0"/>
          <a:ext cx="3464433" cy="13620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628650</xdr:colOff>
      <xdr:row>1</xdr:row>
      <xdr:rowOff>914400</xdr:rowOff>
    </xdr:from>
    <xdr:to>
      <xdr:col>14</xdr:col>
      <xdr:colOff>612775</xdr:colOff>
      <xdr:row>4</xdr:row>
      <xdr:rowOff>285750</xdr:rowOff>
    </xdr:to>
    <xdr:pic>
      <xdr:nvPicPr>
        <xdr:cNvPr id="3" name="画像 2" descr="夏の建物と木" title="ヘッダー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82225" y="1028700"/>
          <a:ext cx="3908425" cy="1143000"/>
        </a:xfrm>
        <a:prstGeom prst="rect">
          <a:avLst/>
        </a:prstGeom>
      </xdr:spPr>
    </xdr:pic>
    <xdr:clientData/>
  </xdr:twoCellAnchor>
  <xdr:twoCellAnchor>
    <xdr:from>
      <xdr:col>5</xdr:col>
      <xdr:colOff>276224</xdr:colOff>
      <xdr:row>13</xdr:row>
      <xdr:rowOff>233362</xdr:rowOff>
    </xdr:from>
    <xdr:to>
      <xdr:col>7</xdr:col>
      <xdr:colOff>895350</xdr:colOff>
      <xdr:row>15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DED6458-B85C-4A0D-816F-DD80086D97DF}"/>
            </a:ext>
          </a:extLst>
        </xdr:cNvPr>
        <xdr:cNvSpPr txBox="1"/>
      </xdr:nvSpPr>
      <xdr:spPr>
        <a:xfrm>
          <a:off x="5714999" y="6157912"/>
          <a:ext cx="3267076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※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中田島工場は予約制となっております。</a:t>
          </a:r>
          <a:endParaRPr kumimoji="1" lang="en-US" altLang="ja-JP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TEL(053)442-6868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FAX(053)442-6565</a:t>
          </a:r>
          <a:endParaRPr kumimoji="1" lang="ja-JP" altLang="en-US" sz="11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1028700</xdr:colOff>
      <xdr:row>1</xdr:row>
      <xdr:rowOff>685800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56AA3D9-B73A-417F-9E05-722CDC99068B}"/>
            </a:ext>
          </a:extLst>
        </xdr:cNvPr>
        <xdr:cNvSpPr txBox="1"/>
      </xdr:nvSpPr>
      <xdr:spPr>
        <a:xfrm>
          <a:off x="0" y="0"/>
          <a:ext cx="38195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受入日カレンダー</a:t>
          </a:r>
          <a:endParaRPr kumimoji="1" lang="en-US" altLang="ja-JP" sz="3200"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twoCellAnchor>
    <xdr:from>
      <xdr:col>0</xdr:col>
      <xdr:colOff>28575</xdr:colOff>
      <xdr:row>1</xdr:row>
      <xdr:rowOff>547687</xdr:rowOff>
    </xdr:from>
    <xdr:to>
      <xdr:col>5</xdr:col>
      <xdr:colOff>1266825</xdr:colOff>
      <xdr:row>1</xdr:row>
      <xdr:rowOff>1171575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C414275-F1A3-47A2-B18E-23E39FDCFB78}"/>
            </a:ext>
          </a:extLst>
        </xdr:cNvPr>
        <xdr:cNvSpPr txBox="1"/>
      </xdr:nvSpPr>
      <xdr:spPr>
        <a:xfrm>
          <a:off x="28575" y="661987"/>
          <a:ext cx="6677025" cy="623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いつもご利用いただき、ありがとうございます。今月の工場受入日は下記の通りです。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0</xdr:rowOff>
    </xdr:from>
    <xdr:to>
      <xdr:col>7</xdr:col>
      <xdr:colOff>1219683</xdr:colOff>
      <xdr:row>1</xdr:row>
      <xdr:rowOff>752475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B776866-A9B9-4CD8-AB6F-DB4097AB06F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0"/>
          <a:ext cx="3419958" cy="866775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</xdr:row>
      <xdr:rowOff>690562</xdr:rowOff>
    </xdr:from>
    <xdr:to>
      <xdr:col>7</xdr:col>
      <xdr:colOff>1181100</xdr:colOff>
      <xdr:row>3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9CCB33A-B83E-4FAF-BB1B-0EF33657526C}"/>
            </a:ext>
          </a:extLst>
        </xdr:cNvPr>
        <xdr:cNvSpPr txBox="1"/>
      </xdr:nvSpPr>
      <xdr:spPr>
        <a:xfrm>
          <a:off x="7400924" y="804862"/>
          <a:ext cx="1866901" cy="83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TEL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437-7535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</a:t>
          </a:r>
          <a:endParaRPr kumimoji="1" lang="en-US" altLang="ja-JP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  <a:p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FAX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　（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053</a:t>
          </a:r>
          <a:r>
            <a:rPr kumimoji="1" lang="ja-JP" altLang="en-US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）</a:t>
          </a:r>
          <a:r>
            <a:rPr kumimoji="1" lang="en-US" altLang="ja-JP" sz="1100" b="1">
              <a:ln w="3175">
                <a:noFill/>
              </a:ln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437-5200</a:t>
          </a:r>
          <a:endParaRPr kumimoji="1" lang="ja-JP" altLang="en-US" sz="1100" b="1">
            <a:ln w="3175">
              <a:noFill/>
            </a:ln>
            <a:latin typeface="07ロゴたいぷゴシックCondense" panose="02000600000000000000" pitchFamily="50" charset="-128"/>
            <a:ea typeface="07ロゴたいぷゴシックCondense" panose="02000600000000000000" pitchFamily="50" charset="-128"/>
          </a:endParaRPr>
        </a:p>
      </xdr:txBody>
    </xdr:sp>
    <xdr:clientData/>
  </xdr:twoCellAnchor>
  <xdr:oneCellAnchor>
    <xdr:from>
      <xdr:col>3</xdr:col>
      <xdr:colOff>76199</xdr:colOff>
      <xdr:row>13</xdr:row>
      <xdr:rowOff>238125</xdr:rowOff>
    </xdr:from>
    <xdr:ext cx="2714626" cy="62865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0FD29E8-5805-43B1-A262-F36AB00E2037}"/>
            </a:ext>
          </a:extLst>
        </xdr:cNvPr>
        <xdr:cNvSpPr txBox="1"/>
      </xdr:nvSpPr>
      <xdr:spPr>
        <a:xfrm>
          <a:off x="2867024" y="6162675"/>
          <a:ext cx="2714626" cy="628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チップ・廃プラ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00</a:t>
          </a:r>
        </a:p>
        <a:p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中田島　　　　　　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7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～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16</a:t>
          </a:r>
          <a:r>
            <a:rPr kumimoji="1" lang="ja-JP" altLang="en-US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：</a:t>
          </a:r>
          <a:r>
            <a:rPr kumimoji="1" lang="en-US" altLang="ja-JP" sz="1100">
              <a:latin typeface="07ロゴたいぷゴシックCondense" panose="02000600000000000000" pitchFamily="50" charset="-128"/>
              <a:ea typeface="07ロゴたいぷゴシックCondense" panose="02000600000000000000" pitchFamily="50" charset="-128"/>
            </a:rPr>
            <a:t>30</a:t>
          </a:r>
        </a:p>
      </xdr:txBody>
    </xdr:sp>
    <xdr:clientData/>
  </xdr:oneCellAnchor>
  <xdr:oneCellAnchor>
    <xdr:from>
      <xdr:col>7</xdr:col>
      <xdr:colOff>38100</xdr:colOff>
      <xdr:row>15</xdr:row>
      <xdr:rowOff>19050</xdr:rowOff>
    </xdr:from>
    <xdr:ext cx="579665" cy="579665"/>
    <xdr:pic>
      <xdr:nvPicPr>
        <xdr:cNvPr id="11" name="図 10">
          <a:extLst>
            <a:ext uri="{FF2B5EF4-FFF2-40B4-BE49-F238E27FC236}">
              <a16:creationId xmlns:a16="http://schemas.microsoft.com/office/drawing/2014/main" id="{B86BEB33-BB11-418F-B1CD-97FE3B325F5F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00850"/>
          <a:ext cx="579665" cy="5796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0</xdr:rowOff>
    </xdr:from>
    <xdr:to>
      <xdr:col>9</xdr:col>
      <xdr:colOff>3175</xdr:colOff>
      <xdr:row>1</xdr:row>
      <xdr:rowOff>1143000</xdr:rowOff>
    </xdr:to>
    <xdr:pic>
      <xdr:nvPicPr>
        <xdr:cNvPr id="2" name="画像 1" descr="夏の建物と木" title="ヘッダー夏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8325" y="114300"/>
          <a:ext cx="3908425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0</xdr:rowOff>
    </xdr:from>
    <xdr:to>
      <xdr:col>9</xdr:col>
      <xdr:colOff>3175</xdr:colOff>
      <xdr:row>1</xdr:row>
      <xdr:rowOff>1143000</xdr:rowOff>
    </xdr:to>
    <xdr:pic>
      <xdr:nvPicPr>
        <xdr:cNvPr id="2" name="画像 1" descr="夏の建物と木" title="ヘッダー夏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8325" y="114300"/>
          <a:ext cx="3908425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251591</xdr:colOff>
      <xdr:row>1</xdr:row>
      <xdr:rowOff>0</xdr:rowOff>
    </xdr:from>
    <xdr:to>
      <xdr:col>8</xdr:col>
      <xdr:colOff>139700</xdr:colOff>
      <xdr:row>1</xdr:row>
      <xdr:rowOff>1143000</xdr:rowOff>
    </xdr:to>
    <xdr:pic>
      <xdr:nvPicPr>
        <xdr:cNvPr id="3" name="画像 2" descr="秋の建物と木" title="ヘッダー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90366" y="114300"/>
          <a:ext cx="3860034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5">
      <a:majorFont>
        <a:latin typeface="Cambria"/>
        <a:ea typeface=""/>
        <a:cs typeface=""/>
      </a:majorFont>
      <a:minorFont>
        <a:latin typeface="Lucida Br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7"/>
  <sheetViews>
    <sheetView showGridLines="0" showRowColHeaders="0" topLeftCell="B1" zoomScaleNormal="100" workbookViewId="0">
      <selection activeCell="D4" sqref="D4:H5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2" customWidth="1"/>
    <col min="10" max="10" width="8.6640625" style="2" customWidth="1"/>
    <col min="11" max="12" width="12.44140625" style="2" customWidth="1"/>
    <col min="13" max="13" width="1.6640625" style="2" customWidth="1"/>
    <col min="14" max="16384" width="8.77734375" style="2"/>
  </cols>
  <sheetData>
    <row r="1" spans="1:12" ht="9" customHeight="1">
      <c r="I1" s="2" t="s">
        <v>1</v>
      </c>
    </row>
    <row r="2" spans="1:12" ht="100.5" customHeight="1">
      <c r="B2" s="138" t="str">
        <f>"1 月 "&amp;CalendarYear</f>
        <v>1 月 2019</v>
      </c>
      <c r="C2" s="138"/>
      <c r="D2" s="138"/>
      <c r="E2" s="3"/>
      <c r="F2" s="3"/>
      <c r="G2" s="3"/>
      <c r="H2" s="4"/>
    </row>
    <row r="3" spans="1:12" s="6" customFormat="1" ht="19.5" customHeight="1" thickBot="1">
      <c r="A3" s="1"/>
      <c r="B3" s="5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5" t="str">
        <f t="shared" si="0"/>
        <v>土曜日</v>
      </c>
      <c r="K3" s="139" t="s">
        <v>2</v>
      </c>
      <c r="L3" s="139"/>
    </row>
    <row r="4" spans="1:12" s="9" customFormat="1" ht="19.5" customHeight="1">
      <c r="A4" s="65"/>
      <c r="B4" s="73">
        <f t="array" ref="B4:H4">DaysAndWeeks+DATE(CalendarYear,1,1)-WEEKDAY(DATE(CalendarYear,1,1),(週の始まり="月曜日")+1)+1</f>
        <v>43464</v>
      </c>
      <c r="C4" s="73">
        <v>43465</v>
      </c>
      <c r="D4" s="73">
        <v>43466</v>
      </c>
      <c r="E4" s="73">
        <v>43467</v>
      </c>
      <c r="F4" s="73">
        <v>43468</v>
      </c>
      <c r="G4" s="73">
        <v>43469</v>
      </c>
      <c r="H4" s="73">
        <v>43470</v>
      </c>
      <c r="K4" s="10" t="s">
        <v>3</v>
      </c>
      <c r="L4" s="11" t="s">
        <v>5</v>
      </c>
    </row>
    <row r="5" spans="1:12" s="14" customFormat="1" ht="48" customHeight="1">
      <c r="A5" s="66"/>
      <c r="B5" s="74"/>
      <c r="C5" s="74"/>
      <c r="D5" s="74"/>
      <c r="E5" s="74"/>
      <c r="F5" s="74"/>
      <c r="G5" s="74"/>
      <c r="H5" s="74"/>
      <c r="K5" s="15">
        <v>2019</v>
      </c>
      <c r="L5" s="16" t="s">
        <v>4</v>
      </c>
    </row>
    <row r="6" spans="1:12" s="9" customFormat="1" ht="19.5" customHeight="1">
      <c r="A6" s="65"/>
      <c r="B6" s="69">
        <f t="array" ref="B6:H6">DaysAndWeeks+DATE(CalendarYear,1,1)-WEEKDAY(DATE(CalendarYear,1,1),(週の始まり="月曜日")+1)+8</f>
        <v>43471</v>
      </c>
      <c r="C6" s="69">
        <v>43472</v>
      </c>
      <c r="D6" s="69">
        <v>43473</v>
      </c>
      <c r="E6" s="69">
        <v>43474</v>
      </c>
      <c r="F6" s="69">
        <v>43475</v>
      </c>
      <c r="G6" s="69">
        <v>43476</v>
      </c>
      <c r="H6" s="69">
        <v>43477</v>
      </c>
    </row>
    <row r="7" spans="1:12" s="14" customFormat="1" ht="48" customHeight="1">
      <c r="A7" s="66"/>
      <c r="B7" s="71"/>
      <c r="C7" s="71"/>
      <c r="D7" s="71"/>
      <c r="E7" s="71"/>
      <c r="F7" s="71"/>
      <c r="G7" s="71"/>
      <c r="H7" s="71"/>
    </row>
    <row r="8" spans="1:12" s="9" customFormat="1" ht="19.5" customHeight="1">
      <c r="A8" s="65"/>
      <c r="B8" s="59">
        <f t="array" ref="B8:H8">DaysAndWeeks+DATE(CalendarYear,1,1)-WEEKDAY(DATE(CalendarYear,1,1),(週の始まり="月曜日")+1)+15</f>
        <v>43478</v>
      </c>
      <c r="C8" s="59">
        <v>43479</v>
      </c>
      <c r="D8" s="59">
        <v>43480</v>
      </c>
      <c r="E8" s="59">
        <v>43481</v>
      </c>
      <c r="F8" s="59">
        <v>43482</v>
      </c>
      <c r="G8" s="59">
        <v>43483</v>
      </c>
      <c r="H8" s="59">
        <v>43484</v>
      </c>
    </row>
    <row r="9" spans="1:12" s="14" customFormat="1" ht="48" customHeight="1">
      <c r="A9" s="66"/>
      <c r="B9" s="60"/>
      <c r="C9" s="60"/>
      <c r="D9" s="60"/>
      <c r="E9" s="60"/>
      <c r="F9" s="60"/>
      <c r="G9" s="60"/>
      <c r="H9" s="60"/>
    </row>
    <row r="10" spans="1:12" s="9" customFormat="1" ht="19.5" customHeight="1">
      <c r="A10" s="65"/>
      <c r="B10" s="69">
        <f t="array" ref="B10:H10">DaysAndWeeks+DATE(CalendarYear,1,1)-WEEKDAY(DATE(CalendarYear,1,1),(週の始まり="月曜日")+1)+22</f>
        <v>43485</v>
      </c>
      <c r="C10" s="69">
        <v>43486</v>
      </c>
      <c r="D10" s="69">
        <v>43487</v>
      </c>
      <c r="E10" s="69">
        <v>43488</v>
      </c>
      <c r="F10" s="69">
        <v>43489</v>
      </c>
      <c r="G10" s="69">
        <v>43490</v>
      </c>
      <c r="H10" s="69">
        <v>43491</v>
      </c>
    </row>
    <row r="11" spans="1:12" s="14" customFormat="1" ht="48" customHeight="1">
      <c r="A11" s="66"/>
      <c r="B11" s="71"/>
      <c r="C11" s="71"/>
      <c r="D11" s="71"/>
      <c r="E11" s="71"/>
      <c r="F11" s="71"/>
      <c r="G11" s="71"/>
      <c r="H11" s="71"/>
    </row>
    <row r="12" spans="1:12" s="9" customFormat="1" ht="19.5" customHeight="1">
      <c r="A12" s="65"/>
      <c r="B12" s="75">
        <f t="array" ref="B12:H12">DaysAndWeeks+DATE(CalendarYear,1,1)-WEEKDAY(DATE(CalendarYear,1,1),(週の始まり="月曜日")+1)+29</f>
        <v>43492</v>
      </c>
      <c r="C12" s="75">
        <v>43493</v>
      </c>
      <c r="D12" s="75">
        <v>43494</v>
      </c>
      <c r="E12" s="75">
        <v>43495</v>
      </c>
      <c r="F12" s="75">
        <v>43496</v>
      </c>
      <c r="G12" s="75">
        <v>43497</v>
      </c>
      <c r="H12" s="75">
        <v>43498</v>
      </c>
    </row>
    <row r="13" spans="1:12" s="14" customFormat="1" ht="48" customHeight="1">
      <c r="A13" s="66"/>
      <c r="B13" s="76"/>
      <c r="C13" s="76"/>
      <c r="D13" s="76"/>
      <c r="E13" s="76"/>
      <c r="F13" s="76"/>
      <c r="G13" s="76"/>
      <c r="H13" s="76"/>
    </row>
    <row r="14" spans="1:12" s="9" customFormat="1" ht="19.5" customHeight="1">
      <c r="A14" s="65"/>
      <c r="B14" s="83">
        <f t="array" ref="B14:C14">DaysAndWeeks+DATE(CalendarYear,1,1)-WEEKDAY(DATE(CalendarYear,1,1),(週の始まり="月曜日")+1)+36</f>
        <v>43499</v>
      </c>
      <c r="C14" s="83">
        <v>43500</v>
      </c>
      <c r="D14" s="77" t="s">
        <v>6</v>
      </c>
      <c r="E14" s="78"/>
      <c r="F14" s="78"/>
      <c r="G14" s="78"/>
      <c r="H14" s="79"/>
    </row>
    <row r="15" spans="1:12" s="14" customFormat="1" ht="48" customHeight="1">
      <c r="A15" s="66"/>
      <c r="B15" s="84"/>
      <c r="C15" s="84"/>
      <c r="D15" s="80"/>
      <c r="E15" s="81"/>
      <c r="F15" s="81"/>
      <c r="G15" s="81"/>
      <c r="H15" s="82"/>
    </row>
    <row r="16" spans="1:12">
      <c r="D16" s="27" t="s">
        <v>8</v>
      </c>
    </row>
    <row r="17" spans="4:4">
      <c r="D17" s="27" t="s">
        <v>9</v>
      </c>
    </row>
  </sheetData>
  <mergeCells count="2">
    <mergeCell ref="B2:D2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E4692179-4BEF-4318-8576-527061887C6F}"/>
    <dataValidation allowBlank="1" showInputMessage="1" prompt="下のセルに毎月のメモを入力します" sqref="D14:H14" xr:uid="{B3667838-3724-4EE9-8723-6F3858235B85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/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6" t="str">
        <f>"10 月 "&amp;CalendarYear</f>
        <v>10 月 2019</v>
      </c>
      <c r="C2" s="146"/>
      <c r="D2" s="146"/>
      <c r="E2" s="3"/>
      <c r="F2" s="3"/>
      <c r="G2" s="3"/>
      <c r="H2" s="4"/>
    </row>
    <row r="3" spans="1:9" s="6" customFormat="1" ht="19.5" customHeight="1" thickBot="1">
      <c r="A3" s="1"/>
      <c r="B3" s="22" t="str">
        <f>週の始まり</f>
        <v>日曜日</v>
      </c>
      <c r="C3" s="22" t="str">
        <f t="shared" ref="C3:H3" si="0">TEXT(C4,"aaaa")</f>
        <v>月曜日</v>
      </c>
      <c r="D3" s="22" t="str">
        <f t="shared" si="0"/>
        <v>火曜日</v>
      </c>
      <c r="E3" s="22" t="str">
        <f t="shared" si="0"/>
        <v>水曜日</v>
      </c>
      <c r="F3" s="22" t="str">
        <f t="shared" si="0"/>
        <v>木曜日</v>
      </c>
      <c r="G3" s="22" t="str">
        <f t="shared" si="0"/>
        <v>金曜日</v>
      </c>
      <c r="H3" s="22" t="str">
        <f t="shared" si="0"/>
        <v>土曜日</v>
      </c>
    </row>
    <row r="4" spans="1:9" s="9" customFormat="1" ht="19.5" customHeight="1">
      <c r="A4" s="7"/>
      <c r="B4" s="8">
        <f t="array" ref="B4:H4">DaysAndWeeks+DATE(CalendarYear,10,1)-WEEKDAY(DATE(CalendarYear,10,1),(週の始まり="月曜日")+1)+1</f>
        <v>43737</v>
      </c>
      <c r="C4" s="8">
        <v>43738</v>
      </c>
      <c r="D4" s="8">
        <v>43739</v>
      </c>
      <c r="E4" s="8">
        <v>43740</v>
      </c>
      <c r="F4" s="8">
        <v>43741</v>
      </c>
      <c r="G4" s="8">
        <v>43742</v>
      </c>
      <c r="H4" s="8">
        <v>43743</v>
      </c>
    </row>
    <row r="5" spans="1:9" s="14" customFormat="1" ht="48" customHeight="1">
      <c r="A5" s="12"/>
      <c r="B5" s="13"/>
      <c r="C5" s="13"/>
      <c r="D5" s="13"/>
      <c r="E5" s="13"/>
      <c r="F5" s="13"/>
      <c r="G5" s="13"/>
      <c r="H5" s="13"/>
    </row>
    <row r="6" spans="1:9" s="9" customFormat="1" ht="19.5" customHeight="1">
      <c r="A6" s="7"/>
      <c r="B6" s="23">
        <f t="array" ref="B6:H6">DaysAndWeeks+DATE(CalendarYear,10,1)-WEEKDAY(DATE(CalendarYear,10,1),(週の始まり="月曜日")+1)+8</f>
        <v>43744</v>
      </c>
      <c r="C6" s="23">
        <v>43745</v>
      </c>
      <c r="D6" s="23">
        <v>43746</v>
      </c>
      <c r="E6" s="23">
        <v>43747</v>
      </c>
      <c r="F6" s="23">
        <v>43748</v>
      </c>
      <c r="G6" s="23">
        <v>43749</v>
      </c>
      <c r="H6" s="23">
        <v>43750</v>
      </c>
    </row>
    <row r="7" spans="1:9" s="14" customFormat="1" ht="48" customHeight="1">
      <c r="A7" s="12"/>
      <c r="B7" s="24"/>
      <c r="C7" s="24"/>
      <c r="D7" s="24"/>
      <c r="E7" s="24"/>
      <c r="F7" s="24"/>
      <c r="G7" s="24"/>
      <c r="H7" s="24"/>
    </row>
    <row r="8" spans="1:9" s="9" customFormat="1" ht="19.5" customHeight="1">
      <c r="A8" s="7"/>
      <c r="B8" s="8">
        <f t="array" ref="B8:H8">DaysAndWeeks+DATE(CalendarYear,10,1)-WEEKDAY(DATE(CalendarYear,10,1),(週の始まり="月曜日")+1)+15</f>
        <v>43751</v>
      </c>
      <c r="C8" s="8">
        <v>43752</v>
      </c>
      <c r="D8" s="8">
        <v>43753</v>
      </c>
      <c r="E8" s="8">
        <v>43754</v>
      </c>
      <c r="F8" s="8">
        <v>43755</v>
      </c>
      <c r="G8" s="8">
        <v>43756</v>
      </c>
      <c r="H8" s="8">
        <v>43757</v>
      </c>
    </row>
    <row r="9" spans="1:9" s="14" customFormat="1" ht="48" customHeight="1">
      <c r="A9" s="12"/>
      <c r="B9" s="17"/>
      <c r="C9" s="17"/>
      <c r="D9" s="17"/>
      <c r="E9" s="17"/>
      <c r="F9" s="17"/>
      <c r="G9" s="17"/>
      <c r="H9" s="17"/>
    </row>
    <row r="10" spans="1:9" s="9" customFormat="1" ht="19.5" customHeight="1">
      <c r="A10" s="7"/>
      <c r="B10" s="23">
        <f t="array" ref="B10:H10">DaysAndWeeks+DATE(CalendarYear,10,1)-WEEKDAY(DATE(CalendarYear,10,1),(週の始まり="月曜日")+1)+22</f>
        <v>43758</v>
      </c>
      <c r="C10" s="23">
        <v>43759</v>
      </c>
      <c r="D10" s="23">
        <v>43760</v>
      </c>
      <c r="E10" s="23">
        <v>43761</v>
      </c>
      <c r="F10" s="23">
        <v>43762</v>
      </c>
      <c r="G10" s="23">
        <v>43763</v>
      </c>
      <c r="H10" s="23">
        <v>43764</v>
      </c>
    </row>
    <row r="11" spans="1:9" s="14" customFormat="1" ht="48" customHeight="1">
      <c r="A11" s="12"/>
      <c r="B11" s="24"/>
      <c r="C11" s="24"/>
      <c r="D11" s="24"/>
      <c r="E11" s="24"/>
      <c r="F11" s="24"/>
      <c r="G11" s="24"/>
      <c r="H11" s="24"/>
    </row>
    <row r="12" spans="1:9" s="9" customFormat="1" ht="19.5" customHeight="1">
      <c r="A12" s="7"/>
      <c r="B12" s="8">
        <f t="array" ref="B12:H12">DaysAndWeeks+DATE(CalendarYear,10,1)-WEEKDAY(DATE(CalendarYear,10,1),(週の始まり="月曜日")+1)+29</f>
        <v>43765</v>
      </c>
      <c r="C12" s="8">
        <v>43766</v>
      </c>
      <c r="D12" s="8">
        <v>43767</v>
      </c>
      <c r="E12" s="8">
        <v>43768</v>
      </c>
      <c r="F12" s="8">
        <v>43769</v>
      </c>
      <c r="G12" s="8">
        <v>43770</v>
      </c>
      <c r="H12" s="8">
        <v>43771</v>
      </c>
    </row>
    <row r="13" spans="1:9" s="14" customFormat="1" ht="48" customHeight="1">
      <c r="A13" s="12"/>
      <c r="B13" s="17"/>
      <c r="C13" s="17"/>
      <c r="D13" s="17"/>
      <c r="E13" s="17"/>
      <c r="F13" s="17"/>
      <c r="G13" s="17"/>
      <c r="H13" s="17"/>
    </row>
    <row r="14" spans="1:9" s="9" customFormat="1" ht="19.5" customHeight="1">
      <c r="A14" s="7"/>
      <c r="B14" s="23">
        <f t="array" ref="B14:C14">DaysAndWeeks+DATE(CalendarYear,10,1)-WEEKDAY(DATE(CalendarYear,10,1),(週の始まり="月曜日")+1)+36</f>
        <v>43772</v>
      </c>
      <c r="C14" s="23">
        <v>43773</v>
      </c>
      <c r="D14" s="147" t="s">
        <v>0</v>
      </c>
      <c r="E14" s="147"/>
      <c r="F14" s="147"/>
      <c r="G14" s="147"/>
      <c r="H14" s="147"/>
    </row>
    <row r="15" spans="1:9" s="14" customFormat="1" ht="48" customHeight="1">
      <c r="A15" s="12"/>
      <c r="B15" s="24"/>
      <c r="C15" s="24"/>
      <c r="D15" s="148"/>
      <c r="E15" s="148"/>
      <c r="F15" s="148"/>
      <c r="G15" s="148"/>
      <c r="H15" s="148"/>
    </row>
  </sheetData>
  <mergeCells count="3">
    <mergeCell ref="B2:D2"/>
    <mergeCell ref="D14:H14"/>
    <mergeCell ref="D15:H15"/>
  </mergeCells>
  <phoneticPr fontId="25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K18"/>
  <sheetViews>
    <sheetView showGridLines="0" showRowColHeaders="0" tabSelected="1" topLeftCell="B1" zoomScaleNormal="100" workbookViewId="0">
      <selection activeCell="N6" sqref="N6"/>
    </sheetView>
  </sheetViews>
  <sheetFormatPr defaultColWidth="8.77734375" defaultRowHeight="15.75"/>
  <cols>
    <col min="1" max="1" width="1.6640625" style="1" hidden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11" ht="9" customHeight="1">
      <c r="I1" s="1" t="s">
        <v>1</v>
      </c>
    </row>
    <row r="2" spans="1:11" s="2" customFormat="1" ht="100.5" customHeight="1">
      <c r="B2" s="149" t="str">
        <f>"11 月 "&amp;CalendarYear</f>
        <v>11 月 2019</v>
      </c>
      <c r="C2" s="149"/>
      <c r="D2" s="149"/>
      <c r="E2" s="3"/>
      <c r="F2" s="3"/>
      <c r="G2" s="3"/>
      <c r="H2" s="4"/>
    </row>
    <row r="3" spans="1:11" s="2" customFormat="1" ht="15.75" customHeight="1">
      <c r="B3" s="25"/>
      <c r="C3" s="25"/>
      <c r="D3" s="25"/>
      <c r="E3" s="3"/>
      <c r="F3" s="3"/>
      <c r="G3" s="3"/>
      <c r="H3" s="4"/>
    </row>
    <row r="4" spans="1:11" s="6" customFormat="1" ht="19.5" customHeight="1" thickBot="1">
      <c r="A4" s="1"/>
      <c r="B4" s="22" t="str">
        <f>週の始まり</f>
        <v>日曜日</v>
      </c>
      <c r="C4" s="22" t="str">
        <f t="shared" ref="C4:H4" si="0">TEXT(C5,"aaaa")</f>
        <v>月曜日</v>
      </c>
      <c r="D4" s="22" t="str">
        <f t="shared" si="0"/>
        <v>火曜日</v>
      </c>
      <c r="E4" s="22" t="str">
        <f t="shared" si="0"/>
        <v>水曜日</v>
      </c>
      <c r="F4" s="22" t="str">
        <f t="shared" si="0"/>
        <v>木曜日</v>
      </c>
      <c r="G4" s="22" t="str">
        <f t="shared" si="0"/>
        <v>金曜日</v>
      </c>
      <c r="H4" s="22" t="str">
        <f t="shared" si="0"/>
        <v>土曜日</v>
      </c>
    </row>
    <row r="5" spans="1:11" s="9" customFormat="1" ht="19.5" customHeight="1">
      <c r="A5" s="33"/>
      <c r="B5" s="46">
        <f t="array" ref="B5:H5">DaysAndWeeks+DATE(CalendarYear,11,1)-WEEKDAY(DATE(CalendarYear,11,1),(週の始まり="月曜日")+1)+1</f>
        <v>43765</v>
      </c>
      <c r="C5" s="46">
        <v>43766</v>
      </c>
      <c r="D5" s="46">
        <v>43767</v>
      </c>
      <c r="E5" s="46">
        <v>43768</v>
      </c>
      <c r="F5" s="46">
        <v>43769</v>
      </c>
      <c r="G5" s="28">
        <v>43770</v>
      </c>
      <c r="H5" s="28">
        <v>43771</v>
      </c>
    </row>
    <row r="6" spans="1:11" s="14" customFormat="1" ht="48" customHeight="1">
      <c r="A6" s="34"/>
      <c r="B6" s="35"/>
      <c r="C6" s="35"/>
      <c r="D6" s="35"/>
      <c r="E6" s="35"/>
      <c r="F6" s="35"/>
      <c r="G6" s="35"/>
      <c r="H6" s="35"/>
    </row>
    <row r="7" spans="1:11" s="9" customFormat="1" ht="19.5" customHeight="1">
      <c r="A7" s="33"/>
      <c r="B7" s="32">
        <f t="array" ref="B7:H7">DaysAndWeeks+DATE(CalendarYear,11,1)-WEEKDAY(DATE(CalendarYear,11,1),(週の始まり="月曜日")+1)+8</f>
        <v>43772</v>
      </c>
      <c r="C7" s="29">
        <v>43773</v>
      </c>
      <c r="D7" s="29">
        <v>43774</v>
      </c>
      <c r="E7" s="29">
        <v>43775</v>
      </c>
      <c r="F7" s="29">
        <v>43776</v>
      </c>
      <c r="G7" s="29">
        <v>43777</v>
      </c>
      <c r="H7" s="29">
        <v>43778</v>
      </c>
    </row>
    <row r="8" spans="1:11" s="14" customFormat="1" ht="48" customHeight="1">
      <c r="A8" s="34"/>
      <c r="B8" s="37" t="s">
        <v>7</v>
      </c>
      <c r="C8" s="36"/>
      <c r="D8" s="36"/>
      <c r="E8" s="36"/>
      <c r="F8" s="36"/>
      <c r="G8" s="36"/>
      <c r="H8" s="36"/>
      <c r="K8" s="26"/>
    </row>
    <row r="9" spans="1:11" s="9" customFormat="1" ht="19.5" customHeight="1">
      <c r="A9" s="33"/>
      <c r="B9" s="32">
        <f t="array" ref="B9:H9">DaysAndWeeks+DATE(CalendarYear,11,1)-WEEKDAY(DATE(CalendarYear,11,1),(週の始まり="月曜日")+1)+15</f>
        <v>43779</v>
      </c>
      <c r="C9" s="29">
        <v>43780</v>
      </c>
      <c r="D9" s="29">
        <v>43781</v>
      </c>
      <c r="E9" s="29">
        <v>43782</v>
      </c>
      <c r="F9" s="29">
        <v>43783</v>
      </c>
      <c r="G9" s="29">
        <v>43784</v>
      </c>
      <c r="H9" s="32">
        <v>43785</v>
      </c>
    </row>
    <row r="10" spans="1:11" s="14" customFormat="1" ht="48" customHeight="1">
      <c r="A10" s="34"/>
      <c r="B10" s="37" t="s">
        <v>7</v>
      </c>
      <c r="C10" s="36"/>
      <c r="D10" s="36"/>
      <c r="E10" s="36"/>
      <c r="F10" s="36"/>
      <c r="G10" s="36"/>
      <c r="H10" s="37" t="s">
        <v>7</v>
      </c>
    </row>
    <row r="11" spans="1:11" s="9" customFormat="1" ht="19.5" customHeight="1">
      <c r="A11" s="33"/>
      <c r="B11" s="32">
        <f t="array" ref="B11:H11">DaysAndWeeks+DATE(CalendarYear,11,1)-WEEKDAY(DATE(CalendarYear,11,1),(週の始まり="月曜日")+1)+22</f>
        <v>43786</v>
      </c>
      <c r="C11" s="29">
        <v>43787</v>
      </c>
      <c r="D11" s="29">
        <v>43788</v>
      </c>
      <c r="E11" s="29">
        <v>43789</v>
      </c>
      <c r="F11" s="29">
        <v>43790</v>
      </c>
      <c r="G11" s="29">
        <v>43791</v>
      </c>
      <c r="H11" s="49">
        <v>43792</v>
      </c>
    </row>
    <row r="12" spans="1:11" s="14" customFormat="1" ht="48" customHeight="1">
      <c r="A12" s="34"/>
      <c r="B12" s="37" t="s">
        <v>7</v>
      </c>
      <c r="C12" s="38"/>
      <c r="D12" s="38"/>
      <c r="E12" s="38"/>
      <c r="F12" s="38"/>
      <c r="G12" s="38"/>
      <c r="H12" s="48" t="s">
        <v>10</v>
      </c>
    </row>
    <row r="13" spans="1:11" s="9" customFormat="1" ht="19.5" customHeight="1">
      <c r="A13" s="33"/>
      <c r="B13" s="32">
        <f t="array" ref="B13:H13">DaysAndWeeks+DATE(CalendarYear,11,1)-WEEKDAY(DATE(CalendarYear,11,1),(週の始まり="月曜日")+1)+29</f>
        <v>43793</v>
      </c>
      <c r="C13" s="30">
        <v>43794</v>
      </c>
      <c r="D13" s="30">
        <v>43795</v>
      </c>
      <c r="E13" s="30">
        <v>43796</v>
      </c>
      <c r="F13" s="30">
        <v>43797</v>
      </c>
      <c r="G13" s="30">
        <v>43798</v>
      </c>
      <c r="H13" s="136">
        <v>43799</v>
      </c>
    </row>
    <row r="14" spans="1:11" s="14" customFormat="1" ht="48" customHeight="1">
      <c r="A14" s="34"/>
      <c r="B14" s="37" t="s">
        <v>7</v>
      </c>
      <c r="C14" s="39"/>
      <c r="D14" s="31"/>
      <c r="E14" s="31"/>
      <c r="F14" s="31"/>
      <c r="G14" s="31"/>
      <c r="H14" s="137" t="s">
        <v>7</v>
      </c>
    </row>
    <row r="15" spans="1:11" s="9" customFormat="1" ht="19.5" customHeight="1">
      <c r="A15" s="7"/>
      <c r="B15" s="47">
        <f t="array" ref="B15:C15">DaysAndWeeks+DATE(CalendarYear,11,1)-WEEKDAY(DATE(CalendarYear,11,1),(週の始まり="月曜日")+1)+36</f>
        <v>43800</v>
      </c>
      <c r="C15" s="47">
        <v>43801</v>
      </c>
      <c r="D15" s="40" t="s">
        <v>6</v>
      </c>
      <c r="E15" s="41"/>
      <c r="F15" s="41"/>
      <c r="G15" s="41"/>
      <c r="H15" s="42"/>
    </row>
    <row r="16" spans="1:11" s="14" customFormat="1" ht="48" customHeight="1">
      <c r="A16" s="12"/>
      <c r="B16" s="38"/>
      <c r="C16" s="38"/>
      <c r="D16" s="43"/>
      <c r="E16" s="44"/>
      <c r="F16" s="44"/>
      <c r="G16" s="44"/>
      <c r="H16" s="45"/>
    </row>
    <row r="17" spans="4:4">
      <c r="D17" s="27" t="s">
        <v>8</v>
      </c>
    </row>
    <row r="18" spans="4:4">
      <c r="D18" s="27" t="s">
        <v>9</v>
      </c>
    </row>
  </sheetData>
  <mergeCells count="1">
    <mergeCell ref="B2:D2"/>
  </mergeCells>
  <phoneticPr fontId="25"/>
  <conditionalFormatting sqref="B13:H13 B15:C15">
    <cfRule type="expression" dxfId="3" priority="2">
      <formula>AND(DAY(B13)&gt;=1,DAY(B13)&lt;=15)</formula>
    </cfRule>
  </conditionalFormatting>
  <conditionalFormatting sqref="B5:G5">
    <cfRule type="expression" dxfId="2" priority="1">
      <formula>DAY(B5)&gt;8</formula>
    </cfRule>
  </conditionalFormatting>
  <dataValidations count="8">
    <dataValidation allowBlank="1" showInputMessage="1" showErrorMessage="1" prompt="曜日は自動的に決定されます" sqref="C4:H4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3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5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6" xr:uid="{00000000-0002-0000-0A00-000004000000}"/>
    <dataValidation allowBlank="1" showInputMessage="1" prompt="このセルに毎月のメモを入力します" sqref="D16:H16" xr:uid="{00000000-0002-0000-0A00-000005000000}"/>
    <dataValidation allowBlank="1" showInputMessage="1" prompt="下のセルに毎月のメモを入力します" sqref="D15:H15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4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7"/>
  <sheetViews>
    <sheetView showGridLines="0" showRowColHeaders="0" zoomScaleNormal="100" workbookViewId="0">
      <selection activeCell="H20" sqref="H20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38" t="str">
        <f>"12 月 "&amp;CalendarYear</f>
        <v>12 月 2019</v>
      </c>
      <c r="C2" s="138"/>
      <c r="D2" s="138"/>
      <c r="E2" s="3"/>
      <c r="F2" s="3"/>
      <c r="G2" s="3"/>
      <c r="H2" s="4"/>
    </row>
    <row r="3" spans="1:9" s="6" customFormat="1" ht="19.5" customHeight="1" thickBot="1">
      <c r="A3" s="1"/>
      <c r="B3" s="5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5" t="str">
        <f t="shared" si="0"/>
        <v>土曜日</v>
      </c>
    </row>
    <row r="4" spans="1:9" s="9" customFormat="1" ht="19.5" customHeight="1">
      <c r="A4" s="65"/>
      <c r="B4" s="51">
        <f t="array" ref="B4:H4">DaysAndWeeks+DATE(CalendarYear,12,1)-WEEKDAY(DATE(CalendarYear,12,1),(週の始まり="月曜日")+1)+1</f>
        <v>43800</v>
      </c>
      <c r="C4" s="57">
        <v>43801</v>
      </c>
      <c r="D4" s="57">
        <v>43802</v>
      </c>
      <c r="E4" s="57">
        <v>43803</v>
      </c>
      <c r="F4" s="57">
        <v>43804</v>
      </c>
      <c r="G4" s="57">
        <v>43805</v>
      </c>
      <c r="H4" s="51">
        <v>43806</v>
      </c>
    </row>
    <row r="5" spans="1:9" s="14" customFormat="1" ht="48" customHeight="1">
      <c r="A5" s="66"/>
      <c r="B5" s="52"/>
      <c r="C5" s="58"/>
      <c r="D5" s="58"/>
      <c r="E5" s="58"/>
      <c r="F5" s="58"/>
      <c r="G5" s="58"/>
      <c r="H5" s="52"/>
    </row>
    <row r="6" spans="1:9" s="9" customFormat="1" ht="19.5" customHeight="1">
      <c r="A6" s="65"/>
      <c r="B6" s="69">
        <f t="array" ref="B6:H6">DaysAndWeeks+DATE(CalendarYear,12,1)-WEEKDAY(DATE(CalendarYear,12,1),(週の始まり="月曜日")+1)+8</f>
        <v>43807</v>
      </c>
      <c r="C6" s="69">
        <v>43808</v>
      </c>
      <c r="D6" s="69">
        <v>43809</v>
      </c>
      <c r="E6" s="69">
        <v>43810</v>
      </c>
      <c r="F6" s="69">
        <v>43811</v>
      </c>
      <c r="G6" s="69">
        <v>43812</v>
      </c>
      <c r="H6" s="70">
        <v>43813</v>
      </c>
    </row>
    <row r="7" spans="1:9" s="14" customFormat="1" ht="48" customHeight="1">
      <c r="A7" s="66"/>
      <c r="B7" s="71"/>
      <c r="C7" s="71"/>
      <c r="D7" s="71"/>
      <c r="E7" s="71"/>
      <c r="F7" s="71"/>
      <c r="G7" s="71"/>
      <c r="H7" s="72"/>
    </row>
    <row r="8" spans="1:9" s="9" customFormat="1" ht="19.5" customHeight="1">
      <c r="A8" s="65"/>
      <c r="B8" s="53">
        <f t="array" ref="B8:H8">DaysAndWeeks+DATE(CalendarYear,12,1)-WEEKDAY(DATE(CalendarYear,12,1),(週の始まり="月曜日")+1)+15</f>
        <v>43814</v>
      </c>
      <c r="C8" s="59">
        <v>43815</v>
      </c>
      <c r="D8" s="59">
        <v>43816</v>
      </c>
      <c r="E8" s="59">
        <v>43817</v>
      </c>
      <c r="F8" s="59">
        <v>43818</v>
      </c>
      <c r="G8" s="59">
        <v>43819</v>
      </c>
      <c r="H8" s="53">
        <v>43820</v>
      </c>
    </row>
    <row r="9" spans="1:9" s="14" customFormat="1" ht="48" customHeight="1">
      <c r="A9" s="66"/>
      <c r="B9" s="54"/>
      <c r="C9" s="60"/>
      <c r="D9" s="60"/>
      <c r="E9" s="60"/>
      <c r="F9" s="60"/>
      <c r="G9" s="60"/>
      <c r="H9" s="54"/>
    </row>
    <row r="10" spans="1:9" s="9" customFormat="1" ht="19.5" customHeight="1">
      <c r="A10" s="65"/>
      <c r="B10" s="69">
        <f t="array" ref="B10:H10">DaysAndWeeks+DATE(CalendarYear,12,1)-WEEKDAY(DATE(CalendarYear,12,1),(週の始まり="月曜日")+1)+22</f>
        <v>43821</v>
      </c>
      <c r="C10" s="69">
        <v>43822</v>
      </c>
      <c r="D10" s="69">
        <v>43823</v>
      </c>
      <c r="E10" s="69">
        <v>43824</v>
      </c>
      <c r="F10" s="69">
        <v>43825</v>
      </c>
      <c r="G10" s="69">
        <v>43826</v>
      </c>
      <c r="H10" s="70">
        <v>43827</v>
      </c>
    </row>
    <row r="11" spans="1:9" s="14" customFormat="1" ht="48" customHeight="1">
      <c r="A11" s="66"/>
      <c r="B11" s="71"/>
      <c r="C11" s="71"/>
      <c r="D11" s="71"/>
      <c r="E11" s="71"/>
      <c r="F11" s="71"/>
      <c r="G11" s="71"/>
      <c r="H11" s="72"/>
    </row>
    <row r="12" spans="1:9" s="9" customFormat="1" ht="19.5" customHeight="1">
      <c r="A12" s="65"/>
      <c r="B12" s="55">
        <f t="array" ref="B12:H12">DaysAndWeeks+DATE(CalendarYear,12,1)-WEEKDAY(DATE(CalendarYear,12,1),(週の始まり="月曜日")+1)+29</f>
        <v>43828</v>
      </c>
      <c r="C12" s="61">
        <v>43829</v>
      </c>
      <c r="D12" s="61">
        <v>43830</v>
      </c>
      <c r="E12" s="61">
        <v>43831</v>
      </c>
      <c r="F12" s="61">
        <v>43832</v>
      </c>
      <c r="G12" s="61">
        <v>43833</v>
      </c>
      <c r="H12" s="55">
        <v>43834</v>
      </c>
    </row>
    <row r="13" spans="1:9" s="14" customFormat="1" ht="48" customHeight="1">
      <c r="A13" s="66"/>
      <c r="B13" s="56"/>
      <c r="C13" s="62"/>
      <c r="D13" s="63"/>
      <c r="E13" s="63"/>
      <c r="F13" s="63"/>
      <c r="G13" s="63"/>
      <c r="H13" s="56"/>
    </row>
    <row r="14" spans="1:9" s="9" customFormat="1" ht="19.5" customHeight="1">
      <c r="A14" s="65"/>
      <c r="B14" s="67">
        <f t="array" ref="B14:C14">DaysAndWeeks+DATE(CalendarYear,12,1)-WEEKDAY(DATE(CalendarYear,12,1),(週の始まり="月曜日")+1)+36</f>
        <v>43835</v>
      </c>
      <c r="C14" s="67">
        <v>43836</v>
      </c>
      <c r="D14" s="50" t="s">
        <v>6</v>
      </c>
      <c r="E14" s="50"/>
      <c r="F14" s="50"/>
      <c r="G14" s="50"/>
      <c r="H14" s="64"/>
    </row>
    <row r="15" spans="1:9" s="14" customFormat="1" ht="48" customHeight="1">
      <c r="A15" s="66"/>
      <c r="B15" s="68"/>
      <c r="C15" s="68"/>
      <c r="D15" s="44"/>
      <c r="E15" s="44"/>
      <c r="F15" s="44"/>
      <c r="G15" s="44"/>
      <c r="H15" s="45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90685CC5-22AE-449C-A486-11412BA792D9}"/>
    <dataValidation allowBlank="1" showInputMessage="1" prompt="このセルに毎月のメモを入力します" sqref="D15:H15" xr:uid="{E1221452-7A03-4A68-B5B4-D65C4747BD05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7"/>
  <sheetViews>
    <sheetView showGridLines="0" showRowColHeaders="0" zoomScaleNormal="100" workbookViewId="0">
      <selection activeCell="D14" sqref="D14:H18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38" t="str">
        <f>"2 月 "&amp;CalendarYear</f>
        <v>2 月 2019</v>
      </c>
      <c r="C2" s="138"/>
      <c r="D2" s="138"/>
      <c r="E2" s="3"/>
      <c r="F2" s="3"/>
      <c r="G2" s="3"/>
      <c r="H2" s="4"/>
    </row>
    <row r="3" spans="1:9" s="6" customFormat="1" ht="19.5" customHeight="1" thickBot="1">
      <c r="A3" s="1"/>
      <c r="B3" s="5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5" t="str">
        <f t="shared" si="0"/>
        <v>土曜日</v>
      </c>
    </row>
    <row r="4" spans="1:9" s="9" customFormat="1" ht="19.5" customHeight="1">
      <c r="A4" s="65"/>
      <c r="B4" s="85">
        <f t="array" ref="B4:H4">DaysAndWeeks+DATE(CalendarYear,2,1)-WEEKDAY(DATE(CalendarYear,2,1),(週の始まり="月曜日")+1)+1</f>
        <v>43492</v>
      </c>
      <c r="C4" s="73">
        <v>43493</v>
      </c>
      <c r="D4" s="73">
        <v>43494</v>
      </c>
      <c r="E4" s="73">
        <v>43495</v>
      </c>
      <c r="F4" s="73">
        <v>43496</v>
      </c>
      <c r="G4" s="73">
        <v>43497</v>
      </c>
      <c r="H4" s="73">
        <v>43498</v>
      </c>
    </row>
    <row r="5" spans="1:9" s="14" customFormat="1" ht="48" customHeight="1">
      <c r="A5" s="66"/>
      <c r="B5" s="86"/>
      <c r="C5" s="74"/>
      <c r="D5" s="74"/>
      <c r="E5" s="74"/>
      <c r="F5" s="74"/>
      <c r="G5" s="74"/>
      <c r="H5" s="74"/>
    </row>
    <row r="6" spans="1:9" s="9" customFormat="1" ht="19.5" customHeight="1">
      <c r="A6" s="65"/>
      <c r="B6" s="69">
        <f t="array" ref="B6:H6">DaysAndWeeks+DATE(CalendarYear,2,1)-WEEKDAY(DATE(CalendarYear,2,1),(週の始まり="月曜日")+1)+8</f>
        <v>43499</v>
      </c>
      <c r="C6" s="69">
        <v>43500</v>
      </c>
      <c r="D6" s="69">
        <v>43501</v>
      </c>
      <c r="E6" s="69">
        <v>43502</v>
      </c>
      <c r="F6" s="69">
        <v>43503</v>
      </c>
      <c r="G6" s="69">
        <v>43504</v>
      </c>
      <c r="H6" s="69">
        <v>43505</v>
      </c>
    </row>
    <row r="7" spans="1:9" s="14" customFormat="1" ht="48" customHeight="1">
      <c r="A7" s="66"/>
      <c r="B7" s="71"/>
      <c r="C7" s="71"/>
      <c r="D7" s="71"/>
      <c r="E7" s="71"/>
      <c r="F7" s="71"/>
      <c r="G7" s="71"/>
      <c r="H7" s="71"/>
    </row>
    <row r="8" spans="1:9" s="9" customFormat="1" ht="19.5" customHeight="1">
      <c r="A8" s="65"/>
      <c r="B8" s="53">
        <f t="array" ref="B8:H8">DaysAndWeeks+DATE(CalendarYear,2,1)-WEEKDAY(DATE(CalendarYear,2,1),(週の始まり="月曜日")+1)+15</f>
        <v>43506</v>
      </c>
      <c r="C8" s="59">
        <v>43507</v>
      </c>
      <c r="D8" s="59">
        <v>43508</v>
      </c>
      <c r="E8" s="59">
        <v>43509</v>
      </c>
      <c r="F8" s="59">
        <v>43510</v>
      </c>
      <c r="G8" s="59">
        <v>43511</v>
      </c>
      <c r="H8" s="59">
        <v>43512</v>
      </c>
    </row>
    <row r="9" spans="1:9" s="14" customFormat="1" ht="48" customHeight="1">
      <c r="A9" s="66"/>
      <c r="B9" s="54"/>
      <c r="C9" s="60"/>
      <c r="D9" s="60"/>
      <c r="E9" s="60"/>
      <c r="F9" s="60"/>
      <c r="G9" s="60"/>
      <c r="H9" s="60"/>
    </row>
    <row r="10" spans="1:9" s="9" customFormat="1" ht="19.5" customHeight="1">
      <c r="A10" s="65"/>
      <c r="B10" s="69">
        <f t="array" ref="B10:H10">DaysAndWeeks+DATE(CalendarYear,2,1)-WEEKDAY(DATE(CalendarYear,2,1),(週の始まり="月曜日")+1)+22</f>
        <v>43513</v>
      </c>
      <c r="C10" s="69">
        <v>43514</v>
      </c>
      <c r="D10" s="69">
        <v>43515</v>
      </c>
      <c r="E10" s="69">
        <v>43516</v>
      </c>
      <c r="F10" s="69">
        <v>43517</v>
      </c>
      <c r="G10" s="69">
        <v>43518</v>
      </c>
      <c r="H10" s="69">
        <v>43519</v>
      </c>
    </row>
    <row r="11" spans="1:9" s="14" customFormat="1" ht="48" customHeight="1">
      <c r="A11" s="66"/>
      <c r="B11" s="71"/>
      <c r="C11" s="71"/>
      <c r="D11" s="71"/>
      <c r="E11" s="71"/>
      <c r="F11" s="71"/>
      <c r="G11" s="71"/>
      <c r="H11" s="71"/>
    </row>
    <row r="12" spans="1:9" s="9" customFormat="1" ht="19.5" customHeight="1">
      <c r="A12" s="65"/>
      <c r="B12" s="53">
        <f t="array" ref="B12:H12">DaysAndWeeks+DATE(CalendarYear,2,1)-WEEKDAY(DATE(CalendarYear,2,1),(週の始まり="月曜日")+1)+29</f>
        <v>43520</v>
      </c>
      <c r="C12" s="59">
        <v>43521</v>
      </c>
      <c r="D12" s="59">
        <v>43522</v>
      </c>
      <c r="E12" s="59">
        <v>43523</v>
      </c>
      <c r="F12" s="59">
        <v>43524</v>
      </c>
      <c r="G12" s="59">
        <v>43525</v>
      </c>
      <c r="H12" s="59">
        <v>43526</v>
      </c>
    </row>
    <row r="13" spans="1:9" s="14" customFormat="1" ht="48" customHeight="1">
      <c r="A13" s="66"/>
      <c r="B13" s="54"/>
      <c r="C13" s="60"/>
      <c r="D13" s="71"/>
      <c r="E13" s="71"/>
      <c r="F13" s="71"/>
      <c r="G13" s="71"/>
      <c r="H13" s="71"/>
    </row>
    <row r="14" spans="1:9" s="9" customFormat="1" ht="19.5" customHeight="1">
      <c r="A14" s="65"/>
      <c r="B14" s="67">
        <f t="array" ref="B14:C14">DaysAndWeeks+DATE(CalendarYear,2,1)-WEEKDAY(DATE(CalendarYear,2,1),(週の始まり="月曜日")+1)+36</f>
        <v>43527</v>
      </c>
      <c r="C14" s="87">
        <v>43528</v>
      </c>
      <c r="D14" s="77" t="s">
        <v>6</v>
      </c>
      <c r="E14" s="78"/>
      <c r="F14" s="78"/>
      <c r="G14" s="78"/>
      <c r="H14" s="79"/>
    </row>
    <row r="15" spans="1:9" s="14" customFormat="1" ht="48" customHeight="1">
      <c r="A15" s="66"/>
      <c r="B15" s="68"/>
      <c r="C15" s="82"/>
      <c r="D15" s="80"/>
      <c r="E15" s="81"/>
      <c r="F15" s="81"/>
      <c r="G15" s="81"/>
      <c r="H15" s="82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A2EDE34A-495C-4280-B2B7-BE1B4425C0D1}"/>
    <dataValidation allowBlank="1" showInputMessage="1" prompt="このセルに毎月のメモを入力します" sqref="D15:H15" xr:uid="{5A93FD5A-CAD4-4792-A7B8-F475377654E2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7"/>
  <sheetViews>
    <sheetView showGridLines="0" showRowColHeaders="0" zoomScaleNormal="100" workbookViewId="0">
      <selection activeCell="D14" sqref="D14:H18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0" t="str">
        <f>"3 月 "&amp;CalendarYear</f>
        <v>3 月 2019</v>
      </c>
      <c r="C2" s="140"/>
      <c r="D2" s="140"/>
      <c r="E2" s="3"/>
      <c r="F2" s="3"/>
      <c r="G2" s="3"/>
      <c r="H2" s="4"/>
    </row>
    <row r="3" spans="1:9" s="6" customFormat="1" ht="19.5" customHeight="1" thickBot="1">
      <c r="A3" s="1"/>
      <c r="B3" s="18" t="str">
        <f>週の始まり</f>
        <v>日曜日</v>
      </c>
      <c r="C3" s="18" t="str">
        <f t="shared" ref="C3:H3" si="0">TEXT(C4,"aaaa")</f>
        <v>月曜日</v>
      </c>
      <c r="D3" s="18" t="str">
        <f t="shared" si="0"/>
        <v>火曜日</v>
      </c>
      <c r="E3" s="18" t="str">
        <f t="shared" si="0"/>
        <v>水曜日</v>
      </c>
      <c r="F3" s="18" t="str">
        <f t="shared" si="0"/>
        <v>木曜日</v>
      </c>
      <c r="G3" s="18" t="str">
        <f t="shared" si="0"/>
        <v>金曜日</v>
      </c>
      <c r="H3" s="18" t="str">
        <f t="shared" si="0"/>
        <v>土曜日</v>
      </c>
    </row>
    <row r="4" spans="1:9" s="9" customFormat="1" ht="19.5" customHeight="1">
      <c r="A4" s="94"/>
      <c r="B4" s="90">
        <f t="array" ref="B4:H4">DaysAndWeeks+DATE(CalendarYear,3,1)-WEEKDAY(DATE(CalendarYear,3,1),(週の始まり="月曜日")+1)+1</f>
        <v>43520</v>
      </c>
      <c r="C4" s="96">
        <v>43521</v>
      </c>
      <c r="D4" s="96">
        <v>43522</v>
      </c>
      <c r="E4" s="96">
        <v>43523</v>
      </c>
      <c r="F4" s="96">
        <v>43524</v>
      </c>
      <c r="G4" s="96">
        <v>43525</v>
      </c>
      <c r="H4" s="96">
        <v>43526</v>
      </c>
    </row>
    <row r="5" spans="1:9" s="14" customFormat="1" ht="48" customHeight="1">
      <c r="A5" s="95"/>
      <c r="B5" s="91"/>
      <c r="C5" s="97"/>
      <c r="D5" s="97"/>
      <c r="E5" s="97"/>
      <c r="F5" s="97"/>
      <c r="G5" s="97"/>
      <c r="H5" s="97"/>
    </row>
    <row r="6" spans="1:9" s="9" customFormat="1" ht="19.5" customHeight="1">
      <c r="A6" s="94"/>
      <c r="B6" s="105">
        <f t="array" ref="B6:H6">DaysAndWeeks+DATE(CalendarYear,3,1)-WEEKDAY(DATE(CalendarYear,3,1),(週の始まり="月曜日")+1)+8</f>
        <v>43527</v>
      </c>
      <c r="C6" s="105">
        <v>43528</v>
      </c>
      <c r="D6" s="105">
        <v>43529</v>
      </c>
      <c r="E6" s="105">
        <v>43530</v>
      </c>
      <c r="F6" s="105">
        <v>43531</v>
      </c>
      <c r="G6" s="105">
        <v>43532</v>
      </c>
      <c r="H6" s="105">
        <v>43533</v>
      </c>
    </row>
    <row r="7" spans="1:9" s="14" customFormat="1" ht="48" customHeight="1">
      <c r="A7" s="95"/>
      <c r="B7" s="106"/>
      <c r="C7" s="106"/>
      <c r="D7" s="106"/>
      <c r="E7" s="106"/>
      <c r="F7" s="106"/>
      <c r="G7" s="106"/>
      <c r="H7" s="106"/>
    </row>
    <row r="8" spans="1:9" s="9" customFormat="1" ht="19.5" customHeight="1">
      <c r="A8" s="94"/>
      <c r="B8" s="92">
        <f t="array" ref="B8:H8">DaysAndWeeks+DATE(CalendarYear,3,1)-WEEKDAY(DATE(CalendarYear,3,1),(週の始まり="月曜日")+1)+15</f>
        <v>43534</v>
      </c>
      <c r="C8" s="98">
        <v>43535</v>
      </c>
      <c r="D8" s="98">
        <v>43536</v>
      </c>
      <c r="E8" s="98">
        <v>43537</v>
      </c>
      <c r="F8" s="98">
        <v>43538</v>
      </c>
      <c r="G8" s="98">
        <v>43539</v>
      </c>
      <c r="H8" s="98">
        <v>43540</v>
      </c>
    </row>
    <row r="9" spans="1:9" s="14" customFormat="1" ht="48" customHeight="1">
      <c r="A9" s="95"/>
      <c r="B9" s="93"/>
      <c r="C9" s="99"/>
      <c r="D9" s="99"/>
      <c r="E9" s="99"/>
      <c r="F9" s="99"/>
      <c r="G9" s="99"/>
      <c r="H9" s="99"/>
    </row>
    <row r="10" spans="1:9" s="9" customFormat="1" ht="19.5" customHeight="1">
      <c r="A10" s="94"/>
      <c r="B10" s="105">
        <f t="array" ref="B10:H10">DaysAndWeeks+DATE(CalendarYear,3,1)-WEEKDAY(DATE(CalendarYear,3,1),(週の始まり="月曜日")+1)+22</f>
        <v>43541</v>
      </c>
      <c r="C10" s="105">
        <v>43542</v>
      </c>
      <c r="D10" s="105">
        <v>43543</v>
      </c>
      <c r="E10" s="105">
        <v>43544</v>
      </c>
      <c r="F10" s="105">
        <v>43545</v>
      </c>
      <c r="G10" s="105">
        <v>43546</v>
      </c>
      <c r="H10" s="105">
        <v>43547</v>
      </c>
    </row>
    <row r="11" spans="1:9" s="14" customFormat="1" ht="48" customHeight="1">
      <c r="A11" s="95"/>
      <c r="B11" s="106"/>
      <c r="C11" s="106"/>
      <c r="D11" s="106"/>
      <c r="E11" s="106"/>
      <c r="F11" s="106"/>
      <c r="G11" s="106"/>
      <c r="H11" s="106"/>
    </row>
    <row r="12" spans="1:9" s="9" customFormat="1" ht="19.5" customHeight="1">
      <c r="A12" s="94"/>
      <c r="B12" s="92">
        <f t="array" ref="B12:H12">DaysAndWeeks+DATE(CalendarYear,3,1)-WEEKDAY(DATE(CalendarYear,3,1),(週の始まり="月曜日")+1)+29</f>
        <v>43548</v>
      </c>
      <c r="C12" s="98">
        <v>43549</v>
      </c>
      <c r="D12" s="98">
        <v>43550</v>
      </c>
      <c r="E12" s="98">
        <v>43551</v>
      </c>
      <c r="F12" s="98">
        <v>43552</v>
      </c>
      <c r="G12" s="98">
        <v>43553</v>
      </c>
      <c r="H12" s="98">
        <v>43554</v>
      </c>
    </row>
    <row r="13" spans="1:9" s="14" customFormat="1" ht="48" customHeight="1">
      <c r="A13" s="95"/>
      <c r="B13" s="93"/>
      <c r="C13" s="99"/>
      <c r="D13" s="100"/>
      <c r="E13" s="100"/>
      <c r="F13" s="100"/>
      <c r="G13" s="100"/>
      <c r="H13" s="100"/>
    </row>
    <row r="14" spans="1:9" s="9" customFormat="1" ht="19.5" customHeight="1">
      <c r="A14" s="94"/>
      <c r="B14" s="101">
        <f t="array" ref="B14:C14">DaysAndWeeks+DATE(CalendarYear,3,1)-WEEKDAY(DATE(CalendarYear,3,1),(週の始まり="月曜日")+1)+36</f>
        <v>43555</v>
      </c>
      <c r="C14" s="102">
        <v>43556</v>
      </c>
      <c r="D14" s="88" t="s">
        <v>6</v>
      </c>
      <c r="E14" s="88"/>
      <c r="F14" s="88"/>
      <c r="G14" s="88"/>
      <c r="H14" s="89"/>
    </row>
    <row r="15" spans="1:9" s="14" customFormat="1" ht="48" customHeight="1">
      <c r="A15" s="95"/>
      <c r="B15" s="103"/>
      <c r="C15" s="104"/>
      <c r="D15" s="81"/>
      <c r="E15" s="81"/>
      <c r="F15" s="81"/>
      <c r="G15" s="81"/>
      <c r="H15" s="82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651D81A4-FA13-4CCA-B4FE-DB426A2C670E}"/>
    <dataValidation allowBlank="1" showInputMessage="1" prompt="下のセルに毎月のメモを入力します" sqref="D14:H14" xr:uid="{58C681E7-1442-47B2-801D-7FFD194A8E11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7"/>
  <sheetViews>
    <sheetView showGridLines="0" showRowColHeaders="0" zoomScaleNormal="100" workbookViewId="0">
      <selection activeCell="C20" sqref="C20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1" t="str">
        <f>"4 月 "&amp;CalendarYear</f>
        <v>4 月 2019</v>
      </c>
      <c r="C2" s="141"/>
      <c r="D2" s="141"/>
      <c r="E2" s="3"/>
      <c r="F2" s="3"/>
      <c r="G2" s="3"/>
      <c r="H2" s="4"/>
    </row>
    <row r="3" spans="1:9" s="6" customFormat="1" ht="19.5" customHeight="1" thickBot="1">
      <c r="A3" s="1"/>
      <c r="B3" s="18" t="str">
        <f>週の始まり</f>
        <v>日曜日</v>
      </c>
      <c r="C3" s="18" t="str">
        <f t="shared" ref="C3:H3" si="0">TEXT(C4,"aaaa")</f>
        <v>月曜日</v>
      </c>
      <c r="D3" s="18" t="str">
        <f t="shared" si="0"/>
        <v>火曜日</v>
      </c>
      <c r="E3" s="18" t="str">
        <f t="shared" si="0"/>
        <v>水曜日</v>
      </c>
      <c r="F3" s="18" t="str">
        <f t="shared" si="0"/>
        <v>木曜日</v>
      </c>
      <c r="G3" s="18" t="str">
        <f t="shared" si="0"/>
        <v>金曜日</v>
      </c>
      <c r="H3" s="18" t="str">
        <f t="shared" si="0"/>
        <v>土曜日</v>
      </c>
    </row>
    <row r="4" spans="1:9" s="9" customFormat="1" ht="19.5" customHeight="1">
      <c r="A4" s="94"/>
      <c r="B4" s="96">
        <f t="array" ref="B4:H4">DaysAndWeeks+DATE(CalendarYear,4,1)-WEEKDAY(DATE(CalendarYear,4,1),(週の始まり="月曜日")+1)+1</f>
        <v>43555</v>
      </c>
      <c r="C4" s="96">
        <v>43556</v>
      </c>
      <c r="D4" s="96">
        <v>43557</v>
      </c>
      <c r="E4" s="96">
        <v>43558</v>
      </c>
      <c r="F4" s="96">
        <v>43559</v>
      </c>
      <c r="G4" s="96">
        <v>43560</v>
      </c>
      <c r="H4" s="96">
        <v>43561</v>
      </c>
    </row>
    <row r="5" spans="1:9" s="14" customFormat="1" ht="48" customHeight="1">
      <c r="A5" s="95"/>
      <c r="B5" s="110"/>
      <c r="C5" s="110"/>
      <c r="D5" s="110"/>
      <c r="E5" s="110"/>
      <c r="F5" s="110"/>
      <c r="G5" s="110"/>
      <c r="H5" s="110"/>
    </row>
    <row r="6" spans="1:9" s="9" customFormat="1" ht="19.5" customHeight="1">
      <c r="A6" s="94"/>
      <c r="B6" s="98">
        <f t="array" ref="B6:H6">DaysAndWeeks+DATE(CalendarYear,4,1)-WEEKDAY(DATE(CalendarYear,4,1),(週の始まり="月曜日")+1)+8</f>
        <v>43562</v>
      </c>
      <c r="C6" s="98">
        <v>43563</v>
      </c>
      <c r="D6" s="98">
        <v>43564</v>
      </c>
      <c r="E6" s="98">
        <v>43565</v>
      </c>
      <c r="F6" s="98">
        <v>43566</v>
      </c>
      <c r="G6" s="98">
        <v>43567</v>
      </c>
      <c r="H6" s="98">
        <v>43568</v>
      </c>
    </row>
    <row r="7" spans="1:9" s="14" customFormat="1" ht="48" customHeight="1">
      <c r="A7" s="95"/>
      <c r="B7" s="99"/>
      <c r="C7" s="99"/>
      <c r="D7" s="99"/>
      <c r="E7" s="99"/>
      <c r="F7" s="99"/>
      <c r="G7" s="99"/>
      <c r="H7" s="99"/>
    </row>
    <row r="8" spans="1:9" s="9" customFormat="1" ht="19.5" customHeight="1">
      <c r="A8" s="94"/>
      <c r="B8" s="105">
        <f t="array" ref="B8:H8">DaysAndWeeks+DATE(CalendarYear,4,1)-WEEKDAY(DATE(CalendarYear,4,1),(週の始まり="月曜日")+1)+15</f>
        <v>43569</v>
      </c>
      <c r="C8" s="105">
        <v>43570</v>
      </c>
      <c r="D8" s="105">
        <v>43571</v>
      </c>
      <c r="E8" s="105">
        <v>43572</v>
      </c>
      <c r="F8" s="105">
        <v>43573</v>
      </c>
      <c r="G8" s="105">
        <v>43574</v>
      </c>
      <c r="H8" s="105">
        <v>43575</v>
      </c>
    </row>
    <row r="9" spans="1:9" s="14" customFormat="1" ht="48" customHeight="1">
      <c r="A9" s="95"/>
      <c r="B9" s="106"/>
      <c r="C9" s="106"/>
      <c r="D9" s="106"/>
      <c r="E9" s="106"/>
      <c r="F9" s="106"/>
      <c r="G9" s="106"/>
      <c r="H9" s="106"/>
    </row>
    <row r="10" spans="1:9" s="9" customFormat="1" ht="19.5" customHeight="1">
      <c r="A10" s="94"/>
      <c r="B10" s="98">
        <f t="array" ref="B10:H10">DaysAndWeeks+DATE(CalendarYear,4,1)-WEEKDAY(DATE(CalendarYear,4,1),(週の始まり="月曜日")+1)+22</f>
        <v>43576</v>
      </c>
      <c r="C10" s="98">
        <v>43577</v>
      </c>
      <c r="D10" s="98">
        <v>43578</v>
      </c>
      <c r="E10" s="98">
        <v>43579</v>
      </c>
      <c r="F10" s="98">
        <v>43580</v>
      </c>
      <c r="G10" s="98">
        <v>43581</v>
      </c>
      <c r="H10" s="98">
        <v>43582</v>
      </c>
    </row>
    <row r="11" spans="1:9" s="14" customFormat="1" ht="48" customHeight="1">
      <c r="A11" s="95"/>
      <c r="B11" s="99"/>
      <c r="C11" s="99"/>
      <c r="D11" s="99"/>
      <c r="E11" s="99"/>
      <c r="F11" s="99"/>
      <c r="G11" s="99"/>
      <c r="H11" s="99"/>
    </row>
    <row r="12" spans="1:9" s="9" customFormat="1" ht="19.5" customHeight="1">
      <c r="A12" s="94"/>
      <c r="B12" s="105">
        <f t="array" ref="B12:H12">DaysAndWeeks+DATE(CalendarYear,4,1)-WEEKDAY(DATE(CalendarYear,4,1),(週の始まり="月曜日")+1)+29</f>
        <v>43583</v>
      </c>
      <c r="C12" s="105">
        <v>43584</v>
      </c>
      <c r="D12" s="105">
        <v>43585</v>
      </c>
      <c r="E12" s="105">
        <v>43586</v>
      </c>
      <c r="F12" s="105">
        <v>43587</v>
      </c>
      <c r="G12" s="105">
        <v>43588</v>
      </c>
      <c r="H12" s="105">
        <v>43589</v>
      </c>
    </row>
    <row r="13" spans="1:9" s="14" customFormat="1" ht="48" customHeight="1">
      <c r="A13" s="95"/>
      <c r="B13" s="106"/>
      <c r="C13" s="106"/>
      <c r="D13" s="106"/>
      <c r="E13" s="106"/>
      <c r="F13" s="106"/>
      <c r="G13" s="106"/>
      <c r="H13" s="106"/>
    </row>
    <row r="14" spans="1:9" s="9" customFormat="1" ht="19.5" customHeight="1">
      <c r="A14" s="94"/>
      <c r="B14" s="107">
        <f t="array" ref="B14:C14">DaysAndWeeks+DATE(CalendarYear,4,1)-WEEKDAY(DATE(CalendarYear,4,1),(週の始まり="月曜日")+1)+36</f>
        <v>43590</v>
      </c>
      <c r="C14" s="107">
        <v>43591</v>
      </c>
      <c r="D14" s="108" t="s">
        <v>6</v>
      </c>
      <c r="E14" s="108"/>
      <c r="F14" s="108"/>
      <c r="G14" s="108"/>
      <c r="H14" s="109"/>
    </row>
    <row r="15" spans="1:9" s="14" customFormat="1" ht="48" customHeight="1">
      <c r="A15" s="95"/>
      <c r="B15" s="103"/>
      <c r="C15" s="103"/>
      <c r="D15" s="81"/>
      <c r="E15" s="81"/>
      <c r="F15" s="81"/>
      <c r="G15" s="81"/>
      <c r="H15" s="82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9B6A4B7F-7637-4C70-A824-B093570F278F}"/>
    <dataValidation allowBlank="1" showInputMessage="1" prompt="このセルに毎月のメモを入力します" sqref="D15:H15" xr:uid="{B315E8EB-EC5C-485B-AD55-3B5905B975AF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7"/>
  <sheetViews>
    <sheetView showGridLines="0" showRowColHeaders="0" zoomScaleNormal="100" workbookViewId="0">
      <selection activeCell="J2" sqref="J2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1" t="str">
        <f>"5 月 "&amp;CalendarYear</f>
        <v>5 月 2019</v>
      </c>
      <c r="C2" s="141"/>
      <c r="D2" s="141"/>
      <c r="E2" s="3"/>
      <c r="F2" s="3"/>
      <c r="G2" s="3"/>
      <c r="H2" s="4"/>
    </row>
    <row r="3" spans="1:9" s="6" customFormat="1" ht="19.5" customHeight="1" thickBot="1">
      <c r="A3" s="1"/>
      <c r="B3" s="18" t="str">
        <f>週の始まり</f>
        <v>日曜日</v>
      </c>
      <c r="C3" s="18" t="str">
        <f t="shared" ref="C3:H3" si="0">TEXT(C4,"aaaa")</f>
        <v>月曜日</v>
      </c>
      <c r="D3" s="18" t="str">
        <f t="shared" si="0"/>
        <v>火曜日</v>
      </c>
      <c r="E3" s="18" t="str">
        <f t="shared" si="0"/>
        <v>水曜日</v>
      </c>
      <c r="F3" s="18" t="str">
        <f t="shared" si="0"/>
        <v>木曜日</v>
      </c>
      <c r="G3" s="18" t="str">
        <f t="shared" si="0"/>
        <v>金曜日</v>
      </c>
      <c r="H3" s="18" t="str">
        <f t="shared" si="0"/>
        <v>土曜日</v>
      </c>
    </row>
    <row r="4" spans="1:9" s="9" customFormat="1" ht="19.5" customHeight="1">
      <c r="A4" s="94"/>
      <c r="B4" s="90">
        <f t="array" ref="B4:H4">DaysAndWeeks+DATE(CalendarYear,5,1)-WEEKDAY(DATE(CalendarYear,5,1),(週の始まり="月曜日")+1)+1</f>
        <v>43583</v>
      </c>
      <c r="C4" s="96">
        <v>43584</v>
      </c>
      <c r="D4" s="96">
        <v>43585</v>
      </c>
      <c r="E4" s="96">
        <v>43586</v>
      </c>
      <c r="F4" s="96">
        <v>43587</v>
      </c>
      <c r="G4" s="96">
        <v>43588</v>
      </c>
      <c r="H4" s="90">
        <v>43589</v>
      </c>
    </row>
    <row r="5" spans="1:9" s="14" customFormat="1" ht="48" customHeight="1">
      <c r="A5" s="95"/>
      <c r="B5" s="91"/>
      <c r="C5" s="97"/>
      <c r="D5" s="97"/>
      <c r="E5" s="97"/>
      <c r="F5" s="97"/>
      <c r="G5" s="97"/>
      <c r="H5" s="91"/>
    </row>
    <row r="6" spans="1:9" s="9" customFormat="1" ht="19.5" customHeight="1">
      <c r="A6" s="94"/>
      <c r="B6" s="105">
        <f t="array" ref="B6:H6">DaysAndWeeks+DATE(CalendarYear,5,1)-WEEKDAY(DATE(CalendarYear,5,1),(週の始まり="月曜日")+1)+8</f>
        <v>43590</v>
      </c>
      <c r="C6" s="105">
        <v>43591</v>
      </c>
      <c r="D6" s="105">
        <v>43592</v>
      </c>
      <c r="E6" s="105">
        <v>43593</v>
      </c>
      <c r="F6" s="105">
        <v>43594</v>
      </c>
      <c r="G6" s="105">
        <v>43595</v>
      </c>
      <c r="H6" s="114">
        <v>43596</v>
      </c>
    </row>
    <row r="7" spans="1:9" s="14" customFormat="1" ht="48" customHeight="1">
      <c r="A7" s="95"/>
      <c r="B7" s="106"/>
      <c r="C7" s="106"/>
      <c r="D7" s="106"/>
      <c r="E7" s="106"/>
      <c r="F7" s="106"/>
      <c r="G7" s="106"/>
      <c r="H7" s="111"/>
    </row>
    <row r="8" spans="1:9" s="9" customFormat="1" ht="19.5" customHeight="1">
      <c r="A8" s="94"/>
      <c r="B8" s="92">
        <f t="array" ref="B8:H8">DaysAndWeeks+DATE(CalendarYear,5,1)-WEEKDAY(DATE(CalendarYear,5,1),(週の始まり="月曜日")+1)+15</f>
        <v>43597</v>
      </c>
      <c r="C8" s="98">
        <v>43598</v>
      </c>
      <c r="D8" s="98">
        <v>43599</v>
      </c>
      <c r="E8" s="98">
        <v>43600</v>
      </c>
      <c r="F8" s="98">
        <v>43601</v>
      </c>
      <c r="G8" s="98">
        <v>43602</v>
      </c>
      <c r="H8" s="92">
        <v>43603</v>
      </c>
    </row>
    <row r="9" spans="1:9" s="14" customFormat="1" ht="48" customHeight="1">
      <c r="A9" s="95"/>
      <c r="B9" s="93"/>
      <c r="C9" s="99"/>
      <c r="D9" s="99"/>
      <c r="E9" s="99"/>
      <c r="F9" s="99"/>
      <c r="G9" s="99"/>
      <c r="H9" s="93"/>
    </row>
    <row r="10" spans="1:9" s="9" customFormat="1" ht="19.5" customHeight="1">
      <c r="A10" s="94"/>
      <c r="B10" s="105">
        <f t="array" ref="B10:H10">DaysAndWeeks+DATE(CalendarYear,5,1)-WEEKDAY(DATE(CalendarYear,5,1),(週の始まり="月曜日")+1)+22</f>
        <v>43604</v>
      </c>
      <c r="C10" s="105">
        <v>43605</v>
      </c>
      <c r="D10" s="105">
        <v>43606</v>
      </c>
      <c r="E10" s="105">
        <v>43607</v>
      </c>
      <c r="F10" s="105">
        <v>43608</v>
      </c>
      <c r="G10" s="105">
        <v>43609</v>
      </c>
      <c r="H10" s="114">
        <v>43610</v>
      </c>
    </row>
    <row r="11" spans="1:9" s="14" customFormat="1" ht="48" customHeight="1">
      <c r="A11" s="95"/>
      <c r="B11" s="106"/>
      <c r="C11" s="106"/>
      <c r="D11" s="106"/>
      <c r="E11" s="106"/>
      <c r="F11" s="106"/>
      <c r="G11" s="106"/>
      <c r="H11" s="111"/>
    </row>
    <row r="12" spans="1:9" s="9" customFormat="1" ht="19.5" customHeight="1">
      <c r="A12" s="94"/>
      <c r="B12" s="92">
        <f t="array" ref="B12:H12">DaysAndWeeks+DATE(CalendarYear,5,1)-WEEKDAY(DATE(CalendarYear,5,1),(週の始まり="月曜日")+1)+29</f>
        <v>43611</v>
      </c>
      <c r="C12" s="98">
        <v>43612</v>
      </c>
      <c r="D12" s="98">
        <v>43613</v>
      </c>
      <c r="E12" s="98">
        <v>43614</v>
      </c>
      <c r="F12" s="98">
        <v>43615</v>
      </c>
      <c r="G12" s="98">
        <v>43616</v>
      </c>
      <c r="H12" s="92">
        <v>43617</v>
      </c>
    </row>
    <row r="13" spans="1:9" s="14" customFormat="1" ht="48" customHeight="1">
      <c r="A13" s="95"/>
      <c r="B13" s="93"/>
      <c r="C13" s="99"/>
      <c r="D13" s="106"/>
      <c r="E13" s="106"/>
      <c r="F13" s="106"/>
      <c r="G13" s="106"/>
      <c r="H13" s="111"/>
    </row>
    <row r="14" spans="1:9" s="9" customFormat="1" ht="19.5" customHeight="1">
      <c r="A14" s="94"/>
      <c r="B14" s="105">
        <f t="array" ref="B14:C14">DaysAndWeeks+DATE(CalendarYear,5,1)-WEEKDAY(DATE(CalendarYear,5,1),(週の始まり="月曜日")+1)+36</f>
        <v>43618</v>
      </c>
      <c r="C14" s="105">
        <v>43619</v>
      </c>
      <c r="D14" s="108" t="s">
        <v>6</v>
      </c>
      <c r="E14" s="108"/>
      <c r="F14" s="108"/>
      <c r="G14" s="108"/>
      <c r="H14" s="112"/>
    </row>
    <row r="15" spans="1:9" s="14" customFormat="1" ht="48" customHeight="1">
      <c r="A15" s="95"/>
      <c r="B15" s="106"/>
      <c r="C15" s="106"/>
      <c r="D15" s="81"/>
      <c r="E15" s="81"/>
      <c r="F15" s="81"/>
      <c r="G15" s="81"/>
      <c r="H15" s="113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B09AACDB-432C-485C-ABAD-FE014BDBBBB5}"/>
    <dataValidation allowBlank="1" showInputMessage="1" prompt="下のセルに毎月のメモを入力します" sqref="D14:H14" xr:uid="{BA4C7E0A-9933-47F8-8A05-2B4E708960B3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7"/>
  <sheetViews>
    <sheetView showGridLines="0" showRowColHeaders="0" zoomScaleNormal="100" workbookViewId="0">
      <selection activeCell="J2" sqref="J2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2" t="str">
        <f>"6 月 "&amp;CalendarYear</f>
        <v>6 月 2019</v>
      </c>
      <c r="C2" s="142"/>
      <c r="D2" s="142"/>
      <c r="E2" s="3"/>
      <c r="F2" s="3"/>
      <c r="G2" s="3"/>
      <c r="H2" s="4"/>
    </row>
    <row r="3" spans="1:9" s="6" customFormat="1" ht="19.5" customHeight="1" thickBot="1">
      <c r="A3" s="1"/>
      <c r="B3" s="19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19" t="str">
        <f t="shared" si="0"/>
        <v>土曜日</v>
      </c>
    </row>
    <row r="4" spans="1:9" s="9" customFormat="1" ht="19.5" customHeight="1">
      <c r="A4" s="126"/>
      <c r="B4" s="128">
        <f t="array" ref="B4:H4">DaysAndWeeks+DATE(CalendarYear,6,1)-WEEKDAY(DATE(CalendarYear,6,1),(週の始まり="月曜日")+1)+1</f>
        <v>43611</v>
      </c>
      <c r="C4" s="128">
        <v>43612</v>
      </c>
      <c r="D4" s="128">
        <v>43613</v>
      </c>
      <c r="E4" s="128">
        <v>43614</v>
      </c>
      <c r="F4" s="128">
        <v>43615</v>
      </c>
      <c r="G4" s="128">
        <v>43616</v>
      </c>
      <c r="H4" s="121">
        <v>43617</v>
      </c>
    </row>
    <row r="5" spans="1:9" s="14" customFormat="1" ht="48" customHeight="1">
      <c r="A5" s="127"/>
      <c r="B5" s="129"/>
      <c r="C5" s="129"/>
      <c r="D5" s="129"/>
      <c r="E5" s="129"/>
      <c r="F5" s="129"/>
      <c r="G5" s="129"/>
      <c r="H5" s="122"/>
    </row>
    <row r="6" spans="1:9" s="9" customFormat="1" ht="19.5" customHeight="1">
      <c r="A6" s="126"/>
      <c r="B6" s="133">
        <f t="array" ref="B6:H6">DaysAndWeeks+DATE(CalendarYear,6,1)-WEEKDAY(DATE(CalendarYear,6,1),(週の始まり="月曜日")+1)+8</f>
        <v>43618</v>
      </c>
      <c r="C6" s="133">
        <v>43619</v>
      </c>
      <c r="D6" s="133">
        <v>43620</v>
      </c>
      <c r="E6" s="133">
        <v>43621</v>
      </c>
      <c r="F6" s="133">
        <v>43622</v>
      </c>
      <c r="G6" s="133">
        <v>43623</v>
      </c>
      <c r="H6" s="134">
        <v>43624</v>
      </c>
    </row>
    <row r="7" spans="1:9" s="14" customFormat="1" ht="48" customHeight="1">
      <c r="A7" s="127"/>
      <c r="B7" s="135"/>
      <c r="C7" s="135"/>
      <c r="D7" s="135"/>
      <c r="E7" s="135"/>
      <c r="F7" s="135"/>
      <c r="G7" s="135"/>
      <c r="H7" s="120"/>
    </row>
    <row r="8" spans="1:9" s="9" customFormat="1" ht="19.5" customHeight="1">
      <c r="A8" s="126"/>
      <c r="B8" s="130">
        <f t="array" ref="B8:H8">DaysAndWeeks+DATE(CalendarYear,6,1)-WEEKDAY(DATE(CalendarYear,6,1),(週の始まり="月曜日")+1)+15</f>
        <v>43625</v>
      </c>
      <c r="C8" s="130">
        <v>43626</v>
      </c>
      <c r="D8" s="130">
        <v>43627</v>
      </c>
      <c r="E8" s="130">
        <v>43628</v>
      </c>
      <c r="F8" s="130">
        <v>43629</v>
      </c>
      <c r="G8" s="130">
        <v>43630</v>
      </c>
      <c r="H8" s="123">
        <v>43631</v>
      </c>
    </row>
    <row r="9" spans="1:9" s="14" customFormat="1" ht="48" customHeight="1">
      <c r="A9" s="127"/>
      <c r="B9" s="131"/>
      <c r="C9" s="131"/>
      <c r="D9" s="131"/>
      <c r="E9" s="131"/>
      <c r="F9" s="131"/>
      <c r="G9" s="131"/>
      <c r="H9" s="124"/>
    </row>
    <row r="10" spans="1:9" s="9" customFormat="1" ht="19.5" customHeight="1">
      <c r="A10" s="126"/>
      <c r="B10" s="133">
        <f t="array" ref="B10:H10">DaysAndWeeks+DATE(CalendarYear,6,1)-WEEKDAY(DATE(CalendarYear,6,1),(週の始まり="月曜日")+1)+22</f>
        <v>43632</v>
      </c>
      <c r="C10" s="133">
        <v>43633</v>
      </c>
      <c r="D10" s="133">
        <v>43634</v>
      </c>
      <c r="E10" s="133">
        <v>43635</v>
      </c>
      <c r="F10" s="133">
        <v>43636</v>
      </c>
      <c r="G10" s="133">
        <v>43637</v>
      </c>
      <c r="H10" s="134">
        <v>43638</v>
      </c>
    </row>
    <row r="11" spans="1:9" s="14" customFormat="1" ht="48" customHeight="1">
      <c r="A11" s="127"/>
      <c r="B11" s="135"/>
      <c r="C11" s="135"/>
      <c r="D11" s="135"/>
      <c r="E11" s="135"/>
      <c r="F11" s="135"/>
      <c r="G11" s="135"/>
      <c r="H11" s="120"/>
    </row>
    <row r="12" spans="1:9" s="9" customFormat="1" ht="19.5" customHeight="1">
      <c r="A12" s="126"/>
      <c r="B12" s="130">
        <f t="array" ref="B12:H12">DaysAndWeeks+DATE(CalendarYear,6,1)-WEEKDAY(DATE(CalendarYear,6,1),(週の始まり="月曜日")+1)+29</f>
        <v>43639</v>
      </c>
      <c r="C12" s="130">
        <v>43640</v>
      </c>
      <c r="D12" s="130">
        <v>43641</v>
      </c>
      <c r="E12" s="130">
        <v>43642</v>
      </c>
      <c r="F12" s="130">
        <v>43643</v>
      </c>
      <c r="G12" s="130">
        <v>43644</v>
      </c>
      <c r="H12" s="123">
        <v>43645</v>
      </c>
    </row>
    <row r="13" spans="1:9" s="14" customFormat="1" ht="48" customHeight="1">
      <c r="A13" s="127"/>
      <c r="B13" s="131"/>
      <c r="C13" s="131"/>
      <c r="D13" s="132"/>
      <c r="E13" s="132"/>
      <c r="F13" s="132"/>
      <c r="G13" s="132"/>
      <c r="H13" s="125"/>
    </row>
    <row r="14" spans="1:9" s="9" customFormat="1" ht="19.5" customHeight="1">
      <c r="A14" s="126"/>
      <c r="B14" s="133">
        <f t="array" ref="B14:C14">DaysAndWeeks+DATE(CalendarYear,6,1)-WEEKDAY(DATE(CalendarYear,6,1),(週の始まり="月曜日")+1)+36</f>
        <v>43646</v>
      </c>
      <c r="C14" s="134">
        <v>43647</v>
      </c>
      <c r="D14" s="115" t="s">
        <v>6</v>
      </c>
      <c r="E14" s="116"/>
      <c r="F14" s="116"/>
      <c r="G14" s="116"/>
      <c r="H14" s="117"/>
    </row>
    <row r="15" spans="1:9" s="14" customFormat="1" ht="48" customHeight="1">
      <c r="A15" s="127"/>
      <c r="B15" s="135"/>
      <c r="C15" s="120"/>
      <c r="D15" s="118"/>
      <c r="E15" s="119"/>
      <c r="F15" s="119"/>
      <c r="G15" s="119"/>
      <c r="H15" s="120"/>
    </row>
    <row r="16" spans="1:9">
      <c r="D16" s="27" t="s">
        <v>8</v>
      </c>
    </row>
    <row r="17" spans="4:4">
      <c r="D17" s="27" t="s">
        <v>9</v>
      </c>
    </row>
  </sheetData>
  <mergeCells count="1">
    <mergeCell ref="B2:D2"/>
  </mergeCells>
  <phoneticPr fontId="25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37827EE6-2DF5-48A6-9614-CC53006A670E}"/>
    <dataValidation allowBlank="1" showInputMessage="1" prompt="このセルに毎月のメモを入力します" sqref="D15:H15" xr:uid="{BC4974F6-6E63-4ABC-B071-C36428CA925B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zoomScaleNormal="100" workbookViewId="0">
      <selection activeCell="B6" sqref="B6:H13"/>
    </sheetView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3" t="str">
        <f>"7 月 "&amp;CalendarYear</f>
        <v>7 月 2019</v>
      </c>
      <c r="C2" s="143"/>
      <c r="D2" s="143"/>
      <c r="E2" s="3"/>
      <c r="F2" s="3"/>
      <c r="G2" s="3"/>
      <c r="H2" s="4"/>
    </row>
    <row r="3" spans="1:9" s="6" customFormat="1" ht="19.5" customHeight="1" thickBot="1">
      <c r="A3" s="1"/>
      <c r="B3" s="19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19" t="str">
        <f t="shared" si="0"/>
        <v>土曜日</v>
      </c>
    </row>
    <row r="4" spans="1:9" s="9" customFormat="1" ht="19.5" customHeight="1">
      <c r="A4" s="7"/>
      <c r="B4" s="8">
        <f t="array" ref="B4:H4">DaysAndWeeks+DATE(CalendarYear,7,1)-WEEKDAY(DATE(CalendarYear,7,1),(週の始まり="月曜日")+1)+1</f>
        <v>43646</v>
      </c>
      <c r="C4" s="8">
        <v>43647</v>
      </c>
      <c r="D4" s="8">
        <v>43648</v>
      </c>
      <c r="E4" s="8">
        <v>43649</v>
      </c>
      <c r="F4" s="8">
        <v>43650</v>
      </c>
      <c r="G4" s="8">
        <v>43651</v>
      </c>
      <c r="H4" s="8">
        <v>43652</v>
      </c>
    </row>
    <row r="5" spans="1:9" s="14" customFormat="1" ht="48" customHeight="1">
      <c r="A5" s="12"/>
      <c r="B5" s="13"/>
      <c r="C5" s="13"/>
      <c r="D5" s="13"/>
      <c r="E5" s="13"/>
      <c r="F5" s="13"/>
      <c r="G5" s="13"/>
      <c r="H5" s="13"/>
    </row>
    <row r="6" spans="1:9" s="9" customFormat="1" ht="19.5" customHeight="1">
      <c r="A6" s="7"/>
      <c r="B6" s="20">
        <f t="array" ref="B6:H6">DaysAndWeeks+DATE(CalendarYear,7,1)-WEEKDAY(DATE(CalendarYear,7,1),(週の始まり="月曜日")+1)+8</f>
        <v>43653</v>
      </c>
      <c r="C6" s="20">
        <v>43654</v>
      </c>
      <c r="D6" s="20">
        <v>43655</v>
      </c>
      <c r="E6" s="20">
        <v>43656</v>
      </c>
      <c r="F6" s="20">
        <v>43657</v>
      </c>
      <c r="G6" s="20">
        <v>43658</v>
      </c>
      <c r="H6" s="20">
        <v>43659</v>
      </c>
    </row>
    <row r="7" spans="1:9" s="14" customFormat="1" ht="48" customHeight="1">
      <c r="A7" s="12"/>
      <c r="B7" s="21"/>
      <c r="C7" s="21"/>
      <c r="D7" s="21"/>
      <c r="E7" s="21"/>
      <c r="F7" s="21"/>
      <c r="G7" s="21"/>
      <c r="H7" s="21"/>
    </row>
    <row r="8" spans="1:9" s="9" customFormat="1" ht="19.5" customHeight="1">
      <c r="A8" s="7"/>
      <c r="B8" s="8">
        <f t="array" ref="B8:H8">DaysAndWeeks+DATE(CalendarYear,7,1)-WEEKDAY(DATE(CalendarYear,7,1),(週の始まり="月曜日")+1)+15</f>
        <v>43660</v>
      </c>
      <c r="C8" s="8">
        <v>43661</v>
      </c>
      <c r="D8" s="8">
        <v>43662</v>
      </c>
      <c r="E8" s="8">
        <v>43663</v>
      </c>
      <c r="F8" s="8">
        <v>43664</v>
      </c>
      <c r="G8" s="8">
        <v>43665</v>
      </c>
      <c r="H8" s="8">
        <v>43666</v>
      </c>
    </row>
    <row r="9" spans="1:9" s="14" customFormat="1" ht="48" customHeight="1">
      <c r="A9" s="12"/>
      <c r="B9" s="17"/>
      <c r="C9" s="17"/>
      <c r="D9" s="17"/>
      <c r="E9" s="17"/>
      <c r="F9" s="17"/>
      <c r="G9" s="17"/>
      <c r="H9" s="17"/>
    </row>
    <row r="10" spans="1:9" s="9" customFormat="1" ht="19.5" customHeight="1">
      <c r="A10" s="7"/>
      <c r="B10" s="20">
        <f t="array" ref="B10:H10">DaysAndWeeks+DATE(CalendarYear,7,1)-WEEKDAY(DATE(CalendarYear,7,1),(週の始まり="月曜日")+1)+22</f>
        <v>43667</v>
      </c>
      <c r="C10" s="20">
        <v>43668</v>
      </c>
      <c r="D10" s="20">
        <v>43669</v>
      </c>
      <c r="E10" s="20">
        <v>43670</v>
      </c>
      <c r="F10" s="20">
        <v>43671</v>
      </c>
      <c r="G10" s="20">
        <v>43672</v>
      </c>
      <c r="H10" s="20">
        <v>43673</v>
      </c>
    </row>
    <row r="11" spans="1:9" s="14" customFormat="1" ht="48" customHeight="1">
      <c r="A11" s="12"/>
      <c r="B11" s="21"/>
      <c r="C11" s="21"/>
      <c r="D11" s="21"/>
      <c r="E11" s="21"/>
      <c r="F11" s="21"/>
      <c r="G11" s="21"/>
      <c r="H11" s="21"/>
    </row>
    <row r="12" spans="1:9" s="9" customFormat="1" ht="19.5" customHeight="1">
      <c r="A12" s="7"/>
      <c r="B12" s="8">
        <f t="array" ref="B12:H12">DaysAndWeeks+DATE(CalendarYear,7,1)-WEEKDAY(DATE(CalendarYear,7,1),(週の始まり="月曜日")+1)+29</f>
        <v>43674</v>
      </c>
      <c r="C12" s="8">
        <v>43675</v>
      </c>
      <c r="D12" s="8">
        <v>43676</v>
      </c>
      <c r="E12" s="8">
        <v>43677</v>
      </c>
      <c r="F12" s="8">
        <v>43678</v>
      </c>
      <c r="G12" s="8">
        <v>43679</v>
      </c>
      <c r="H12" s="8">
        <v>43680</v>
      </c>
    </row>
    <row r="13" spans="1:9" s="14" customFormat="1" ht="48" customHeight="1">
      <c r="A13" s="12"/>
      <c r="B13" s="17"/>
      <c r="C13" s="17"/>
      <c r="D13" s="17"/>
      <c r="E13" s="17"/>
      <c r="F13" s="17"/>
      <c r="G13" s="17"/>
      <c r="H13" s="17"/>
    </row>
    <row r="14" spans="1:9" s="9" customFormat="1" ht="19.5" customHeight="1">
      <c r="A14" s="7"/>
      <c r="B14" s="20">
        <f t="array" ref="B14:C14">DaysAndWeeks+DATE(CalendarYear,7,1)-WEEKDAY(DATE(CalendarYear,7,1),(週の始まり="月曜日")+1)+36</f>
        <v>43681</v>
      </c>
      <c r="C14" s="20">
        <v>43682</v>
      </c>
      <c r="D14" s="144" t="s">
        <v>0</v>
      </c>
      <c r="E14" s="144"/>
      <c r="F14" s="144"/>
      <c r="G14" s="144"/>
      <c r="H14" s="144"/>
    </row>
    <row r="15" spans="1:9" s="14" customFormat="1" ht="48" customHeight="1">
      <c r="A15" s="12"/>
      <c r="B15" s="21"/>
      <c r="C15" s="21"/>
      <c r="D15" s="145"/>
      <c r="E15" s="145"/>
      <c r="F15" s="145"/>
      <c r="G15" s="145"/>
      <c r="H15" s="145"/>
    </row>
  </sheetData>
  <mergeCells count="3">
    <mergeCell ref="B2:D2"/>
    <mergeCell ref="D14:H14"/>
    <mergeCell ref="D15:H15"/>
  </mergeCells>
  <phoneticPr fontId="25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3" t="str">
        <f>"8 月 "&amp;CalendarYear</f>
        <v>8 月 2019</v>
      </c>
      <c r="C2" s="143"/>
      <c r="D2" s="143"/>
      <c r="E2" s="3"/>
      <c r="F2" s="3"/>
      <c r="G2" s="3"/>
      <c r="H2" s="4"/>
    </row>
    <row r="3" spans="1:9" s="6" customFormat="1" ht="19.5" customHeight="1" thickBot="1">
      <c r="A3" s="1"/>
      <c r="B3" s="19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19" t="str">
        <f t="shared" si="0"/>
        <v>土曜日</v>
      </c>
    </row>
    <row r="4" spans="1:9" s="9" customFormat="1" ht="19.5" customHeight="1">
      <c r="A4" s="7"/>
      <c r="B4" s="8">
        <f t="array" ref="B4:H4">DaysAndWeeks+DATE(CalendarYear,8,1)-WEEKDAY(DATE(CalendarYear,8,1),(週の始まり="月曜日")+1)+1</f>
        <v>43674</v>
      </c>
      <c r="C4" s="8">
        <v>43675</v>
      </c>
      <c r="D4" s="8">
        <v>43676</v>
      </c>
      <c r="E4" s="8">
        <v>43677</v>
      </c>
      <c r="F4" s="8">
        <v>43678</v>
      </c>
      <c r="G4" s="8">
        <v>43679</v>
      </c>
      <c r="H4" s="8">
        <v>43680</v>
      </c>
    </row>
    <row r="5" spans="1:9" s="14" customFormat="1" ht="48" customHeight="1">
      <c r="A5" s="12"/>
      <c r="B5" s="13"/>
      <c r="C5" s="13"/>
      <c r="D5" s="13"/>
      <c r="E5" s="13"/>
      <c r="F5" s="13"/>
      <c r="G5" s="13"/>
      <c r="H5" s="13"/>
    </row>
    <row r="6" spans="1:9" s="9" customFormat="1" ht="19.5" customHeight="1">
      <c r="A6" s="7"/>
      <c r="B6" s="20">
        <f t="array" ref="B6:H6">DaysAndWeeks+DATE(CalendarYear,8,1)-WEEKDAY(DATE(CalendarYear,8,1),(週の始まり="月曜日")+1)+8</f>
        <v>43681</v>
      </c>
      <c r="C6" s="20">
        <v>43682</v>
      </c>
      <c r="D6" s="20">
        <v>43683</v>
      </c>
      <c r="E6" s="20">
        <v>43684</v>
      </c>
      <c r="F6" s="20">
        <v>43685</v>
      </c>
      <c r="G6" s="20">
        <v>43686</v>
      </c>
      <c r="H6" s="20">
        <v>43687</v>
      </c>
    </row>
    <row r="7" spans="1:9" s="14" customFormat="1" ht="48" customHeight="1">
      <c r="A7" s="12"/>
      <c r="B7" s="21"/>
      <c r="C7" s="21"/>
      <c r="D7" s="21"/>
      <c r="E7" s="21"/>
      <c r="F7" s="21"/>
      <c r="G7" s="21"/>
      <c r="H7" s="21"/>
    </row>
    <row r="8" spans="1:9" s="9" customFormat="1" ht="19.5" customHeight="1">
      <c r="A8" s="7"/>
      <c r="B8" s="8">
        <f t="array" ref="B8:H8">DaysAndWeeks+DATE(CalendarYear,8,1)-WEEKDAY(DATE(CalendarYear,8,1),(週の始まり="月曜日")+1)+15</f>
        <v>43688</v>
      </c>
      <c r="C8" s="8">
        <v>43689</v>
      </c>
      <c r="D8" s="8">
        <v>43690</v>
      </c>
      <c r="E8" s="8">
        <v>43691</v>
      </c>
      <c r="F8" s="8">
        <v>43692</v>
      </c>
      <c r="G8" s="8">
        <v>43693</v>
      </c>
      <c r="H8" s="8">
        <v>43694</v>
      </c>
    </row>
    <row r="9" spans="1:9" s="14" customFormat="1" ht="48" customHeight="1">
      <c r="A9" s="12"/>
      <c r="B9" s="17"/>
      <c r="C9" s="17"/>
      <c r="D9" s="17"/>
      <c r="E9" s="17"/>
      <c r="F9" s="17"/>
      <c r="G9" s="17"/>
      <c r="H9" s="17"/>
    </row>
    <row r="10" spans="1:9" s="9" customFormat="1" ht="19.5" customHeight="1">
      <c r="A10" s="7"/>
      <c r="B10" s="20">
        <f t="array" ref="B10:H10">DaysAndWeeks+DATE(CalendarYear,8,1)-WEEKDAY(DATE(CalendarYear,8,1),(週の始まり="月曜日")+1)+22</f>
        <v>43695</v>
      </c>
      <c r="C10" s="20">
        <v>43696</v>
      </c>
      <c r="D10" s="20">
        <v>43697</v>
      </c>
      <c r="E10" s="20">
        <v>43698</v>
      </c>
      <c r="F10" s="20">
        <v>43699</v>
      </c>
      <c r="G10" s="20">
        <v>43700</v>
      </c>
      <c r="H10" s="20">
        <v>43701</v>
      </c>
    </row>
    <row r="11" spans="1:9" s="14" customFormat="1" ht="48" customHeight="1">
      <c r="A11" s="12"/>
      <c r="B11" s="21"/>
      <c r="C11" s="21"/>
      <c r="D11" s="21"/>
      <c r="E11" s="21"/>
      <c r="F11" s="21"/>
      <c r="G11" s="21"/>
      <c r="H11" s="21"/>
    </row>
    <row r="12" spans="1:9" s="9" customFormat="1" ht="19.5" customHeight="1">
      <c r="A12" s="7"/>
      <c r="B12" s="8">
        <f t="array" ref="B12:H12">DaysAndWeeks+DATE(CalendarYear,8,1)-WEEKDAY(DATE(CalendarYear,8,1),(週の始まり="月曜日")+1)+29</f>
        <v>43702</v>
      </c>
      <c r="C12" s="8">
        <v>43703</v>
      </c>
      <c r="D12" s="8">
        <v>43704</v>
      </c>
      <c r="E12" s="8">
        <v>43705</v>
      </c>
      <c r="F12" s="8">
        <v>43706</v>
      </c>
      <c r="G12" s="8">
        <v>43707</v>
      </c>
      <c r="H12" s="8">
        <v>43708</v>
      </c>
    </row>
    <row r="13" spans="1:9" s="14" customFormat="1" ht="48" customHeight="1">
      <c r="A13" s="12"/>
      <c r="B13" s="17"/>
      <c r="C13" s="17"/>
      <c r="D13" s="17"/>
      <c r="E13" s="17"/>
      <c r="F13" s="17"/>
      <c r="G13" s="17"/>
      <c r="H13" s="17"/>
    </row>
    <row r="14" spans="1:9" s="9" customFormat="1" ht="19.5" customHeight="1">
      <c r="A14" s="7"/>
      <c r="B14" s="20">
        <f t="array" ref="B14:C14">DaysAndWeeks+DATE(CalendarYear,8,1)-WEEKDAY(DATE(CalendarYear,8,1),(週の始まり="月曜日")+1)+36</f>
        <v>43709</v>
      </c>
      <c r="C14" s="20">
        <v>43710</v>
      </c>
      <c r="D14" s="144" t="s">
        <v>0</v>
      </c>
      <c r="E14" s="144"/>
      <c r="F14" s="144"/>
      <c r="G14" s="144"/>
      <c r="H14" s="144"/>
    </row>
    <row r="15" spans="1:9" s="14" customFormat="1" ht="48" customHeight="1">
      <c r="A15" s="12"/>
      <c r="B15" s="21"/>
      <c r="C15" s="21"/>
      <c r="D15" s="145"/>
      <c r="E15" s="145"/>
      <c r="F15" s="145"/>
      <c r="G15" s="145"/>
      <c r="H15" s="145"/>
    </row>
  </sheetData>
  <mergeCells count="3">
    <mergeCell ref="B2:D2"/>
    <mergeCell ref="D14:H14"/>
    <mergeCell ref="D15:H15"/>
  </mergeCells>
  <phoneticPr fontId="25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7734375" defaultRowHeight="15.75"/>
  <cols>
    <col min="1" max="1" width="1.6640625" style="1" customWidth="1"/>
    <col min="2" max="8" width="15.44140625" style="1" customWidth="1"/>
    <col min="9" max="9" width="1.6640625" style="1" customWidth="1"/>
    <col min="10" max="10" width="10.6640625" style="1" customWidth="1"/>
    <col min="11" max="16384" width="8.77734375" style="1"/>
  </cols>
  <sheetData>
    <row r="1" spans="1:9" ht="9" customHeight="1">
      <c r="I1" s="1" t="s">
        <v>1</v>
      </c>
    </row>
    <row r="2" spans="1:9" s="2" customFormat="1" ht="100.5" customHeight="1">
      <c r="B2" s="146" t="str">
        <f>"9 月 "&amp;CalendarYear</f>
        <v>9 月 2019</v>
      </c>
      <c r="C2" s="146"/>
      <c r="D2" s="146"/>
      <c r="E2" s="3"/>
      <c r="F2" s="3"/>
      <c r="G2" s="3"/>
      <c r="H2" s="4"/>
    </row>
    <row r="3" spans="1:9" s="6" customFormat="1" ht="19.5" customHeight="1" thickBot="1">
      <c r="A3" s="1"/>
      <c r="B3" s="22" t="str">
        <f>週の始まり</f>
        <v>日曜日</v>
      </c>
      <c r="C3" s="22" t="str">
        <f t="shared" ref="C3:H3" si="0">TEXT(C4,"aaaa")</f>
        <v>月曜日</v>
      </c>
      <c r="D3" s="22" t="str">
        <f t="shared" si="0"/>
        <v>火曜日</v>
      </c>
      <c r="E3" s="22" t="str">
        <f t="shared" si="0"/>
        <v>水曜日</v>
      </c>
      <c r="F3" s="22" t="str">
        <f t="shared" si="0"/>
        <v>木曜日</v>
      </c>
      <c r="G3" s="22" t="str">
        <f t="shared" si="0"/>
        <v>金曜日</v>
      </c>
      <c r="H3" s="22" t="str">
        <f t="shared" si="0"/>
        <v>土曜日</v>
      </c>
    </row>
    <row r="4" spans="1:9" s="9" customFormat="1" ht="19.5" customHeight="1">
      <c r="A4" s="7"/>
      <c r="B4" s="8">
        <f t="array" ref="B4:H4">DaysAndWeeks+DATE(CalendarYear,9,1)-WEEKDAY(DATE(CalendarYear,9,1),(週の始まり="月曜日")+1)+1</f>
        <v>43709</v>
      </c>
      <c r="C4" s="8">
        <v>43710</v>
      </c>
      <c r="D4" s="8">
        <v>43711</v>
      </c>
      <c r="E4" s="8">
        <v>43712</v>
      </c>
      <c r="F4" s="8">
        <v>43713</v>
      </c>
      <c r="G4" s="8">
        <v>43714</v>
      </c>
      <c r="H4" s="8">
        <v>43715</v>
      </c>
    </row>
    <row r="5" spans="1:9" s="14" customFormat="1" ht="48" customHeight="1">
      <c r="A5" s="12"/>
      <c r="B5" s="13"/>
      <c r="C5" s="13"/>
      <c r="D5" s="13"/>
      <c r="E5" s="13"/>
      <c r="F5" s="13"/>
      <c r="G5" s="13"/>
      <c r="H5" s="13"/>
    </row>
    <row r="6" spans="1:9" s="9" customFormat="1" ht="19.5" customHeight="1">
      <c r="A6" s="7"/>
      <c r="B6" s="23">
        <f t="array" ref="B6:H6">DaysAndWeeks+DATE(CalendarYear,9,1)-WEEKDAY(DATE(CalendarYear,9,1),(週の始まり="月曜日")+1)+8</f>
        <v>43716</v>
      </c>
      <c r="C6" s="23">
        <v>43717</v>
      </c>
      <c r="D6" s="23">
        <v>43718</v>
      </c>
      <c r="E6" s="23">
        <v>43719</v>
      </c>
      <c r="F6" s="23">
        <v>43720</v>
      </c>
      <c r="G6" s="23">
        <v>43721</v>
      </c>
      <c r="H6" s="23">
        <v>43722</v>
      </c>
    </row>
    <row r="7" spans="1:9" s="14" customFormat="1" ht="48" customHeight="1">
      <c r="A7" s="12"/>
      <c r="B7" s="24"/>
      <c r="C7" s="24"/>
      <c r="D7" s="24"/>
      <c r="E7" s="24"/>
      <c r="F7" s="24"/>
      <c r="G7" s="24"/>
      <c r="H7" s="24"/>
    </row>
    <row r="8" spans="1:9" s="9" customFormat="1" ht="19.5" customHeight="1">
      <c r="A8" s="7"/>
      <c r="B8" s="8">
        <f t="array" ref="B8:H8">DaysAndWeeks+DATE(CalendarYear,9,1)-WEEKDAY(DATE(CalendarYear,9,1),(週の始まり="月曜日")+1)+15</f>
        <v>43723</v>
      </c>
      <c r="C8" s="8">
        <v>43724</v>
      </c>
      <c r="D8" s="8">
        <v>43725</v>
      </c>
      <c r="E8" s="8">
        <v>43726</v>
      </c>
      <c r="F8" s="8">
        <v>43727</v>
      </c>
      <c r="G8" s="8">
        <v>43728</v>
      </c>
      <c r="H8" s="8">
        <v>43729</v>
      </c>
    </row>
    <row r="9" spans="1:9" s="14" customFormat="1" ht="48" customHeight="1">
      <c r="A9" s="12"/>
      <c r="B9" s="17"/>
      <c r="C9" s="17"/>
      <c r="D9" s="17"/>
      <c r="E9" s="17"/>
      <c r="F9" s="17"/>
      <c r="G9" s="17"/>
      <c r="H9" s="17"/>
    </row>
    <row r="10" spans="1:9" s="9" customFormat="1" ht="19.5" customHeight="1">
      <c r="A10" s="7"/>
      <c r="B10" s="23">
        <f t="array" ref="B10:H10">DaysAndWeeks+DATE(CalendarYear,9,1)-WEEKDAY(DATE(CalendarYear,9,1),(週の始まり="月曜日")+1)+22</f>
        <v>43730</v>
      </c>
      <c r="C10" s="23">
        <v>43731</v>
      </c>
      <c r="D10" s="23">
        <v>43732</v>
      </c>
      <c r="E10" s="23">
        <v>43733</v>
      </c>
      <c r="F10" s="23">
        <v>43734</v>
      </c>
      <c r="G10" s="23">
        <v>43735</v>
      </c>
      <c r="H10" s="23">
        <v>43736</v>
      </c>
    </row>
    <row r="11" spans="1:9" s="14" customFormat="1" ht="48" customHeight="1">
      <c r="A11" s="12"/>
      <c r="B11" s="24"/>
      <c r="C11" s="24"/>
      <c r="D11" s="24"/>
      <c r="E11" s="24"/>
      <c r="F11" s="24"/>
      <c r="G11" s="24"/>
      <c r="H11" s="24"/>
    </row>
    <row r="12" spans="1:9" s="9" customFormat="1" ht="19.5" customHeight="1">
      <c r="A12" s="7"/>
      <c r="B12" s="8">
        <f t="array" ref="B12:H12">DaysAndWeeks+DATE(CalendarYear,9,1)-WEEKDAY(DATE(CalendarYear,9,1),(週の始まり="月曜日")+1)+29</f>
        <v>43737</v>
      </c>
      <c r="C12" s="8">
        <v>43738</v>
      </c>
      <c r="D12" s="8">
        <v>43739</v>
      </c>
      <c r="E12" s="8">
        <v>43740</v>
      </c>
      <c r="F12" s="8">
        <v>43741</v>
      </c>
      <c r="G12" s="8">
        <v>43742</v>
      </c>
      <c r="H12" s="8">
        <v>43743</v>
      </c>
    </row>
    <row r="13" spans="1:9" s="14" customFormat="1" ht="48" customHeight="1">
      <c r="A13" s="12"/>
      <c r="B13" s="17"/>
      <c r="C13" s="17"/>
      <c r="D13" s="17"/>
      <c r="E13" s="17"/>
      <c r="F13" s="17"/>
      <c r="G13" s="17"/>
      <c r="H13" s="17"/>
    </row>
    <row r="14" spans="1:9" s="9" customFormat="1" ht="19.5" customHeight="1">
      <c r="A14" s="7"/>
      <c r="B14" s="23">
        <f t="array" ref="B14:C14">DaysAndWeeks+DATE(CalendarYear,9,1)-WEEKDAY(DATE(CalendarYear,9,1),(週の始まり="月曜日")+1)+36</f>
        <v>43744</v>
      </c>
      <c r="C14" s="23">
        <v>43745</v>
      </c>
      <c r="D14" s="147" t="s">
        <v>0</v>
      </c>
      <c r="E14" s="147"/>
      <c r="F14" s="147"/>
      <c r="G14" s="147"/>
      <c r="H14" s="147"/>
    </row>
    <row r="15" spans="1:9" s="14" customFormat="1" ht="48" customHeight="1">
      <c r="A15" s="12"/>
      <c r="B15" s="24"/>
      <c r="C15" s="24"/>
      <c r="D15" s="148"/>
      <c r="E15" s="148"/>
      <c r="F15" s="148"/>
      <c r="G15" s="148"/>
      <c r="H15" s="148"/>
    </row>
  </sheetData>
  <mergeCells count="3">
    <mergeCell ref="B2:D2"/>
    <mergeCell ref="D14:H14"/>
    <mergeCell ref="D15:H15"/>
  </mergeCells>
  <phoneticPr fontId="25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D21365-C633-41AF-AFCA-4E29F60F1391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16c05727-aa75-4e4a-9b5f-8a80a1165891"/>
    <ds:schemaRef ds:uri="http://purl.org/dc/dcmitype/"/>
    <ds:schemaRef ds:uri="http://schemas.microsoft.com/office/infopath/2007/PartnerControls"/>
    <ds:schemaRef ds:uri="http://purl.org/dc/terms/"/>
    <ds:schemaRef ds:uri="http://schemas.microsoft.com/office/2006/metadata/properties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6CC3E5D-B587-4053-A3C4-C2DF55688C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501469-543E-4ECF-99B3-50F59D3BB6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2018-10-01T01:18:08Z</dcterms:created>
  <dcterms:modified xsi:type="dcterms:W3CDTF">2019-10-23T00:13:59Z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